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00015817\Desktop\"/>
    </mc:Choice>
  </mc:AlternateContent>
  <xr:revisionPtr revIDLastSave="0" documentId="8_{41ED6BA3-F5AC-4450-A7DA-41129C0A75C1}" xr6:coauthVersionLast="47" xr6:coauthVersionMax="47" xr10:uidLastSave="{00000000-0000-0000-0000-000000000000}"/>
  <bookViews>
    <workbookView xWindow="-120" yWindow="-120" windowWidth="38640" windowHeight="21120" xr2:uid="{5B6B065B-E68F-41D1-AD2E-6469865F2EF0}"/>
  </bookViews>
  <sheets>
    <sheet name="Final LVS Calculation" sheetId="2" r:id="rId1"/>
    <sheet name="Record to Banner Instructions" sheetId="6" r:id="rId2"/>
    <sheet name="LVS missed in PHATIME" sheetId="7" r:id="rId3"/>
  </sheets>
  <definedNames>
    <definedName name="start">'Final LVS Calculation'!$B$11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" l="1"/>
  <c r="E26" i="2"/>
  <c r="B26" i="2"/>
  <c r="C26" i="2"/>
  <c r="B7" i="2"/>
  <c r="B9" i="2" s="1"/>
  <c r="D26" i="2" l="1"/>
  <c r="G26" i="2"/>
  <c r="I26" i="2" l="1"/>
  <c r="H26" i="2"/>
  <c r="A26" i="2"/>
  <c r="J26" i="2" l="1"/>
  <c r="B15" i="2" s="1"/>
  <c r="B16" i="2" s="1"/>
  <c r="B18" i="2" s="1"/>
  <c r="B19" i="2" s="1"/>
</calcChain>
</file>

<file path=xl/sharedStrings.xml><?xml version="1.0" encoding="utf-8"?>
<sst xmlns="http://schemas.openxmlformats.org/spreadsheetml/2006/main" count="116" uniqueCount="103">
  <si>
    <t>Work</t>
  </si>
  <si>
    <t>Eff</t>
  </si>
  <si>
    <t>Month:</t>
  </si>
  <si>
    <t>Days</t>
  </si>
  <si>
    <t>Start</t>
  </si>
  <si>
    <t>End</t>
  </si>
  <si>
    <t>Name</t>
  </si>
  <si>
    <t>A#</t>
  </si>
  <si>
    <t>Termination Date</t>
  </si>
  <si>
    <t>Minus approved leave not recorded to Banner</t>
  </si>
  <si>
    <t>Monthly Leave</t>
  </si>
  <si>
    <t>Accrual</t>
  </si>
  <si>
    <t>Accrual Rate</t>
  </si>
  <si>
    <t>Exempt</t>
  </si>
  <si>
    <t>Non-Exempt</t>
  </si>
  <si>
    <t>Column1</t>
  </si>
  <si>
    <t>FTE</t>
  </si>
  <si>
    <t>Years of Service</t>
  </si>
  <si>
    <t>LEAVE SETTLEMENT INSTRUCTIONS</t>
  </si>
  <si>
    <t>Fill in the Yellow boxes</t>
  </si>
  <si>
    <t>PEAEMPL</t>
  </si>
  <si>
    <t>NBAJOBS</t>
  </si>
  <si>
    <t>1)</t>
  </si>
  <si>
    <t>PEALEAV</t>
  </si>
  <si>
    <t>2)</t>
  </si>
  <si>
    <t>Current Available VAC</t>
  </si>
  <si>
    <t>PHATIME</t>
  </si>
  <si>
    <t>Subtotal</t>
  </si>
  <si>
    <t>3)</t>
  </si>
  <si>
    <t>4)</t>
  </si>
  <si>
    <t xml:space="preserve">Go to MyTime&gt;Tools&gt;Department Leave Requests. </t>
  </si>
  <si>
    <t>If you cannot see those options then you can click on the gear icon to add to selected if not there or rearrange the selected items.</t>
  </si>
  <si>
    <t>You need to be able to see the employee, type, hours total, leave start, leave end, and recorded columns to be able to calculate the leave not recorded in Banner.</t>
  </si>
  <si>
    <t>Type the following in the appropriate fields</t>
  </si>
  <si>
    <t>Employee</t>
  </si>
  <si>
    <t>Name of Employee</t>
  </si>
  <si>
    <t>Vacation</t>
  </si>
  <si>
    <t>Recorded</t>
  </si>
  <si>
    <t>State</t>
  </si>
  <si>
    <t>Approved</t>
  </si>
  <si>
    <t>Type</t>
  </si>
  <si>
    <t>Add these hours not recorded to Banner (false) and enter the total on the Final LVS Calculation tab, box (B17)</t>
  </si>
  <si>
    <t>Leave Settlement Payment if missed in PHATIME</t>
  </si>
  <si>
    <t>EPAF</t>
  </si>
  <si>
    <t>JB_ADJ</t>
  </si>
  <si>
    <t>Position</t>
  </si>
  <si>
    <t>Z_ADDT</t>
  </si>
  <si>
    <t>Query Date</t>
  </si>
  <si>
    <t>Match query date</t>
  </si>
  <si>
    <t>Salary</t>
  </si>
  <si>
    <t>Employee's per hour rate</t>
  </si>
  <si>
    <t>Pays/Factor</t>
  </si>
  <si>
    <t>Account (labor distribution)</t>
  </si>
  <si>
    <t>Comments</t>
  </si>
  <si>
    <t>Personnel date</t>
  </si>
  <si>
    <t>Match effective date</t>
  </si>
  <si>
    <t>Job Begin date</t>
  </si>
  <si>
    <t>Jobs Effective date</t>
  </si>
  <si>
    <t>Contract Type</t>
  </si>
  <si>
    <t>O</t>
  </si>
  <si>
    <t>Title</t>
  </si>
  <si>
    <t>Leave Settlement</t>
  </si>
  <si>
    <t>Job Location</t>
  </si>
  <si>
    <t>Same job location on their 99 position</t>
  </si>
  <si>
    <t>Job Change Reason</t>
  </si>
  <si>
    <t>1PAY</t>
  </si>
  <si>
    <t>Timesheet Orgn</t>
  </si>
  <si>
    <t>DPCode the employee was working</t>
  </si>
  <si>
    <t>list the LVS hours to be paid out, the employee's per hour rate, and the total dollars to be paid.</t>
  </si>
  <si>
    <t>REMINDER: In January of each year there is possibly a sick leave conversion that you will need to account for. Call HR Solutions Center.</t>
  </si>
  <si>
    <t>Approval Type</t>
  </si>
  <si>
    <t>JB_A</t>
  </si>
  <si>
    <t>JB_LBR</t>
  </si>
  <si>
    <t>Index</t>
  </si>
  <si>
    <t>Change if necessary</t>
  </si>
  <si>
    <t>JC_TRM</t>
  </si>
  <si>
    <t>Last day of pay period</t>
  </si>
  <si>
    <t>first day of the pay period (after termination pay period)</t>
  </si>
  <si>
    <t>Job End date</t>
  </si>
  <si>
    <t>Job Status</t>
  </si>
  <si>
    <t>T</t>
  </si>
  <si>
    <t>Defaults A3</t>
  </si>
  <si>
    <t>Other Information and Comments</t>
  </si>
  <si>
    <t>Pay Period Start Date</t>
  </si>
  <si>
    <t>Add last pay period accrual</t>
  </si>
  <si>
    <t>Semi-Monthly</t>
  </si>
  <si>
    <t>Last Pay Period</t>
  </si>
  <si>
    <t>Semi-Monthly Pay Period</t>
  </si>
  <si>
    <t>% of Semi-</t>
  </si>
  <si>
    <t>Semi-Monthly Leave Accrual Rate</t>
  </si>
  <si>
    <t>Employee Group</t>
  </si>
  <si>
    <t>Adjusted Service Date</t>
  </si>
  <si>
    <t>Calculated LVS</t>
  </si>
  <si>
    <t>LVS to Pay - maximum 240 hours</t>
  </si>
  <si>
    <t>Column C includes notes and identifies where to find the information in Banner or ServiceNow.</t>
  </si>
  <si>
    <t>Calculates once Adjusted Service Date and Termination Date are entered.</t>
  </si>
  <si>
    <t>Calculates once Employee Group, FTE, Adjusted Service Date, and Termination Date are entered.</t>
  </si>
  <si>
    <t>Prorated accrual for the pay period of termination.</t>
  </si>
  <si>
    <r>
      <t>Go to MyTime&gt;Tools&gt;Department Leave Requests. See "</t>
    </r>
    <r>
      <rPr>
        <sz val="11"/>
        <color theme="5" tint="-0.249977111117893"/>
        <rFont val="Aptos Narrow"/>
        <scheme val="minor"/>
      </rPr>
      <t>Record to Banner Instructions</t>
    </r>
    <r>
      <rPr>
        <sz val="11"/>
        <color theme="1"/>
        <rFont val="Aptos Narrow"/>
        <scheme val="minor"/>
      </rPr>
      <t>" tab.</t>
    </r>
  </si>
  <si>
    <r>
      <t xml:space="preserve">Enter LVS in PHATIME. If </t>
    </r>
    <r>
      <rPr>
        <u/>
        <sz val="11"/>
        <color theme="1"/>
        <rFont val="Aptos Narrow"/>
        <scheme val="minor"/>
      </rPr>
      <t>missed</t>
    </r>
    <r>
      <rPr>
        <sz val="11"/>
        <color theme="1"/>
        <rFont val="Aptos Narrow"/>
        <scheme val="minor"/>
      </rPr>
      <t xml:space="preserve"> in PHATIME then do step 4.</t>
    </r>
  </si>
  <si>
    <r>
      <t>JB_ADJ EPAF Z_ADDT position. See "</t>
    </r>
    <r>
      <rPr>
        <sz val="11"/>
        <color theme="8" tint="0.39997558519241921"/>
        <rFont val="Aptos Narrow"/>
        <scheme val="minor"/>
      </rPr>
      <t>LVS missed in PHATIME</t>
    </r>
    <r>
      <rPr>
        <sz val="11"/>
        <color theme="1"/>
        <rFont val="Aptos Narrow"/>
        <scheme val="minor"/>
      </rPr>
      <t>" tab.</t>
    </r>
  </si>
  <si>
    <t>ServiceNow</t>
  </si>
  <si>
    <t>updated 10/15/2026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</si>
</sst>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m/d/yyyy;@"/>
    <numFmt numFmtId="165" formatCode="mmm"/>
    <numFmt numFmtId="166" formatCode="[$-409]d\-mmm\-yy;@"/>
    <numFmt numFmtId="167" formatCode="0.0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sz val="11"/>
      <name val="Aptos Narrow"/>
      <scheme val="minor"/>
    </font>
    <font>
      <b/>
      <sz val="11"/>
      <color rgb="FFFF0000"/>
      <name val="Aptos Narrow"/>
      <scheme val="minor"/>
    </font>
    <font>
      <sz val="11"/>
      <color theme="5" tint="-0.249977111117893"/>
      <name val="Aptos Narrow"/>
      <scheme val="minor"/>
    </font>
    <font>
      <u/>
      <sz val="11"/>
      <color theme="1"/>
      <name val="Aptos Narrow"/>
      <scheme val="minor"/>
    </font>
    <font>
      <sz val="11"/>
      <color theme="8" tint="0.3999755851924192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7" xfId="0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2" fontId="6" fillId="0" borderId="0" xfId="0" applyNumberFormat="1" applyFont="1"/>
    <xf numFmtId="0" fontId="6" fillId="0" borderId="0" xfId="0" applyFont="1"/>
    <xf numFmtId="0" fontId="5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right"/>
    </xf>
    <xf numFmtId="0" fontId="5" fillId="2" borderId="6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164" fontId="7" fillId="2" borderId="4" xfId="0" applyNumberFormat="1" applyFont="1" applyFill="1" applyBorder="1" applyAlignment="1" applyProtection="1">
      <alignment horizontal="left"/>
      <protection locked="0"/>
    </xf>
    <xf numFmtId="1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8" fillId="2" borderId="4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2" fontId="7" fillId="2" borderId="0" xfId="0" applyNumberFormat="1" applyFont="1" applyFill="1" applyAlignment="1" applyProtection="1">
      <alignment horizontal="right"/>
      <protection locked="0"/>
    </xf>
    <xf numFmtId="2" fontId="5" fillId="0" borderId="3" xfId="0" applyNumberFormat="1" applyFont="1" applyBorder="1"/>
    <xf numFmtId="0" fontId="5" fillId="0" borderId="7" xfId="0" applyFont="1" applyBorder="1"/>
    <xf numFmtId="0" fontId="6" fillId="0" borderId="7" xfId="0" applyFont="1" applyBorder="1"/>
    <xf numFmtId="0" fontId="5" fillId="0" borderId="0" xfId="0" quotePrefix="1" applyFont="1" applyAlignment="1">
      <alignment horizontal="center"/>
    </xf>
    <xf numFmtId="0" fontId="5" fillId="0" borderId="3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5" fillId="0" borderId="0" xfId="0" applyNumberFormat="1" applyFont="1" applyAlignment="1">
      <alignment horizontal="right"/>
    </xf>
    <xf numFmtId="166" fontId="5" fillId="3" borderId="0" xfId="0" applyNumberFormat="1" applyFont="1" applyFill="1" applyAlignment="1">
      <alignment horizontal="center"/>
    </xf>
    <xf numFmtId="1" fontId="5" fillId="0" borderId="0" xfId="0" applyNumberFormat="1" applyFont="1" applyAlignment="1">
      <alignment horizontal="center"/>
    </xf>
    <xf numFmtId="9" fontId="5" fillId="0" borderId="0" xfId="2" applyFont="1" applyAlignment="1" applyProtection="1">
      <alignment horizontal="center"/>
    </xf>
    <xf numFmtId="2" fontId="5" fillId="0" borderId="0" xfId="1" applyNumberFormat="1" applyFont="1" applyFill="1" applyAlignment="1" applyProtection="1">
      <alignment horizontal="center"/>
    </xf>
    <xf numFmtId="2" fontId="5" fillId="3" borderId="0" xfId="1" applyNumberFormat="1" applyFont="1" applyFill="1" applyAlignment="1" applyProtection="1">
      <alignment horizontal="center"/>
    </xf>
    <xf numFmtId="8" fontId="5" fillId="3" borderId="0" xfId="1" applyNumberFormat="1" applyFont="1" applyFill="1" applyBorder="1" applyAlignment="1" applyProtection="1">
      <alignment horizontal="center"/>
    </xf>
    <xf numFmtId="0" fontId="5" fillId="2" borderId="5" xfId="0" applyFont="1" applyFill="1" applyBorder="1" applyProtection="1">
      <protection locked="0"/>
    </xf>
    <xf numFmtId="0" fontId="5" fillId="0" borderId="0" xfId="0" applyFont="1" applyAlignment="1">
      <alignment horizontal="left" indent="1"/>
    </xf>
    <xf numFmtId="167" fontId="5" fillId="0" borderId="0" xfId="0" applyNumberFormat="1" applyFont="1" applyAlignment="1">
      <alignment horizontal="left" inden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3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auto="1"/>
      </font>
      <fill>
        <patternFill>
          <bgColor rgb="FF92D050"/>
        </patternFill>
      </fill>
    </dxf>
    <dxf>
      <fill>
        <patternFill>
          <bgColor rgb="FFFF00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190501</xdr:rowOff>
    </xdr:from>
    <xdr:to>
      <xdr:col>5</xdr:col>
      <xdr:colOff>552450</xdr:colOff>
      <xdr:row>12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7D77FD-54FF-453C-876C-2F4A7AE22B3E}"/>
            </a:ext>
          </a:extLst>
        </xdr:cNvPr>
        <xdr:cNvSpPr txBox="1"/>
      </xdr:nvSpPr>
      <xdr:spPr>
        <a:xfrm>
          <a:off x="3966308" y="2242039"/>
          <a:ext cx="1910373" cy="2002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>
              <a:solidFill>
                <a:srgbClr val="0070C0"/>
              </a:solidFill>
            </a:rPr>
            <a:t>Enter the termination </a:t>
          </a:r>
          <a:r>
            <a:rPr lang="en-US" sz="1100" b="0" baseline="0">
              <a:solidFill>
                <a:srgbClr val="0070C0"/>
              </a:solidFill>
            </a:rPr>
            <a:t>date.</a:t>
          </a:r>
          <a:endParaRPr lang="en-US" sz="1100" b="0">
            <a:solidFill>
              <a:srgbClr val="0070C0"/>
            </a:solidFill>
          </a:endParaRPr>
        </a:p>
      </xdr:txBody>
    </xdr:sp>
    <xdr:clientData/>
  </xdr:twoCellAnchor>
  <xdr:twoCellAnchor>
    <xdr:from>
      <xdr:col>3</xdr:col>
      <xdr:colOff>1</xdr:colOff>
      <xdr:row>9</xdr:row>
      <xdr:rowOff>172670</xdr:rowOff>
    </xdr:from>
    <xdr:to>
      <xdr:col>11</xdr:col>
      <xdr:colOff>371475</xdr:colOff>
      <xdr:row>10</xdr:row>
      <xdr:rowOff>175845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ACAA6F-70E6-4138-9481-DE0EC1306DBC}"/>
            </a:ext>
          </a:extLst>
        </xdr:cNvPr>
        <xdr:cNvSpPr txBox="1"/>
      </xdr:nvSpPr>
      <xdr:spPr>
        <a:xfrm>
          <a:off x="3966309" y="2028824"/>
          <a:ext cx="6584704" cy="1985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>
              <a:solidFill>
                <a:srgbClr val="0070C0"/>
              </a:solidFill>
            </a:rPr>
            <a:t>Enter the first</a:t>
          </a:r>
          <a:r>
            <a:rPr lang="en-US" sz="1100" b="0" baseline="0">
              <a:solidFill>
                <a:srgbClr val="0070C0"/>
              </a:solidFill>
            </a:rPr>
            <a:t> day of the </a:t>
          </a:r>
          <a:r>
            <a:rPr lang="en-US" sz="1100" b="1" baseline="0">
              <a:solidFill>
                <a:srgbClr val="0070C0"/>
              </a:solidFill>
            </a:rPr>
            <a:t>pay period </a:t>
          </a:r>
          <a:r>
            <a:rPr lang="en-US" sz="1100" b="0" baseline="0">
              <a:solidFill>
                <a:srgbClr val="0070C0"/>
              </a:solidFill>
            </a:rPr>
            <a:t>the employee is terminating in. This should be the 1st or 16th of the month.</a:t>
          </a:r>
          <a:endParaRPr lang="en-US" sz="1100" b="0">
            <a:solidFill>
              <a:srgbClr val="0070C0"/>
            </a:solidFill>
          </a:endParaRPr>
        </a:p>
      </xdr:txBody>
    </xdr:sp>
    <xdr:clientData/>
  </xdr:twoCellAnchor>
  <xdr:twoCellAnchor>
    <xdr:from>
      <xdr:col>2</xdr:col>
      <xdr:colOff>131883</xdr:colOff>
      <xdr:row>10</xdr:row>
      <xdr:rowOff>38100</xdr:rowOff>
    </xdr:from>
    <xdr:to>
      <xdr:col>2</xdr:col>
      <xdr:colOff>855783</xdr:colOff>
      <xdr:row>10</xdr:row>
      <xdr:rowOff>155574</xdr:rowOff>
    </xdr:to>
    <xdr:sp macro="" textlink="">
      <xdr:nvSpPr>
        <xdr:cNvPr id="6" name="Left Arrow 14">
          <a:extLst>
            <a:ext uri="{FF2B5EF4-FFF2-40B4-BE49-F238E27FC236}">
              <a16:creationId xmlns:a16="http://schemas.microsoft.com/office/drawing/2014/main" id="{9EE97D91-9580-1E4F-9635-AF4B20A7EFEB}"/>
            </a:ext>
          </a:extLst>
        </xdr:cNvPr>
        <xdr:cNvSpPr/>
      </xdr:nvSpPr>
      <xdr:spPr>
        <a:xfrm>
          <a:off x="3678114" y="2089638"/>
          <a:ext cx="723900" cy="11747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131883</xdr:colOff>
      <xdr:row>11</xdr:row>
      <xdr:rowOff>38100</xdr:rowOff>
    </xdr:from>
    <xdr:to>
      <xdr:col>2</xdr:col>
      <xdr:colOff>855783</xdr:colOff>
      <xdr:row>11</xdr:row>
      <xdr:rowOff>155574</xdr:rowOff>
    </xdr:to>
    <xdr:sp macro="" textlink="">
      <xdr:nvSpPr>
        <xdr:cNvPr id="7" name="Left Arrow 14">
          <a:extLst>
            <a:ext uri="{FF2B5EF4-FFF2-40B4-BE49-F238E27FC236}">
              <a16:creationId xmlns:a16="http://schemas.microsoft.com/office/drawing/2014/main" id="{4C89C9C6-0124-8444-BB1D-0883F86EF517}"/>
            </a:ext>
          </a:extLst>
        </xdr:cNvPr>
        <xdr:cNvSpPr/>
      </xdr:nvSpPr>
      <xdr:spPr>
        <a:xfrm>
          <a:off x="3678114" y="2285023"/>
          <a:ext cx="723900" cy="11747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0</xdr:rowOff>
    </xdr:from>
    <xdr:to>
      <xdr:col>9</xdr:col>
      <xdr:colOff>524646</xdr:colOff>
      <xdr:row>8</xdr:row>
      <xdr:rowOff>152554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0D934C-2F39-5A04-B788-E25A7C2B0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571500"/>
          <a:ext cx="5525271" cy="1105054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590551</xdr:colOff>
      <xdr:row>12</xdr:row>
      <xdr:rowOff>171450</xdr:rowOff>
    </xdr:from>
    <xdr:to>
      <xdr:col>14</xdr:col>
      <xdr:colOff>592086</xdr:colOff>
      <xdr:row>17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04BFD5-9ACA-5AC9-E513-FEDA429DC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1" y="2457450"/>
          <a:ext cx="8669285" cy="9620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18</xdr:row>
      <xdr:rowOff>19050</xdr:rowOff>
    </xdr:from>
    <xdr:to>
      <xdr:col>7</xdr:col>
      <xdr:colOff>352425</xdr:colOff>
      <xdr:row>38</xdr:row>
      <xdr:rowOff>6016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3747E1-F6A1-7A78-F07E-267F261C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3448050"/>
          <a:ext cx="4133850" cy="3796966"/>
        </a:xfrm>
        <a:prstGeom prst="rect">
          <a:avLst/>
        </a:prstGeom>
      </xdr:spPr>
    </xdr:pic>
    <xdr:clientData/>
  </xdr:twoCellAnchor>
  <xdr:twoCellAnchor>
    <xdr:from>
      <xdr:col>1</xdr:col>
      <xdr:colOff>180975</xdr:colOff>
      <xdr:row>12</xdr:row>
      <xdr:rowOff>28575</xdr:rowOff>
    </xdr:from>
    <xdr:to>
      <xdr:col>6</xdr:col>
      <xdr:colOff>400050</xdr:colOff>
      <xdr:row>15</xdr:row>
      <xdr:rowOff>161925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3A3D6F1D-226B-3077-E502-70B9BF4800CC}"/>
            </a:ext>
          </a:extLst>
        </xdr:cNvPr>
        <xdr:cNvCxnSpPr/>
      </xdr:nvCxnSpPr>
      <xdr:spPr>
        <a:xfrm flipH="1">
          <a:off x="790575" y="2314575"/>
          <a:ext cx="3267075" cy="704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12</xdr:row>
      <xdr:rowOff>19050</xdr:rowOff>
    </xdr:from>
    <xdr:to>
      <xdr:col>7</xdr:col>
      <xdr:colOff>457200</xdr:colOff>
      <xdr:row>25</xdr:row>
      <xdr:rowOff>57150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461CF873-4E2E-4285-B78A-ED65B15DDAD5}"/>
            </a:ext>
          </a:extLst>
        </xdr:cNvPr>
        <xdr:cNvCxnSpPr/>
      </xdr:nvCxnSpPr>
      <xdr:spPr>
        <a:xfrm flipH="1">
          <a:off x="2600325" y="2305050"/>
          <a:ext cx="2124075" cy="25146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12</xdr:row>
      <xdr:rowOff>28575</xdr:rowOff>
    </xdr:from>
    <xdr:to>
      <xdr:col>10</xdr:col>
      <xdr:colOff>533400</xdr:colOff>
      <xdr:row>25</xdr:row>
      <xdr:rowOff>180975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A5FE0946-6FE6-4275-9C03-AC4B8C8C4185}"/>
            </a:ext>
          </a:extLst>
        </xdr:cNvPr>
        <xdr:cNvCxnSpPr/>
      </xdr:nvCxnSpPr>
      <xdr:spPr>
        <a:xfrm flipH="1">
          <a:off x="4619625" y="2314575"/>
          <a:ext cx="2009775" cy="26289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533400</xdr:colOff>
      <xdr:row>45</xdr:row>
      <xdr:rowOff>0</xdr:rowOff>
    </xdr:from>
    <xdr:to>
      <xdr:col>14</xdr:col>
      <xdr:colOff>461857</xdr:colOff>
      <xdr:row>51</xdr:row>
      <xdr:rowOff>95250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371B834B-FE48-049C-760E-427C2C451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3400" y="8763000"/>
          <a:ext cx="8596207" cy="1238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E01022-2079-4833-B8FB-50BAC477869B}" name="Table1" displayName="Table1" ref="T3:T5" totalsRowShown="0">
  <autoFilter ref="T3:T5" xr:uid="{96E01022-2079-4833-B8FB-50BAC477869B}"/>
  <tableColumns count="1">
    <tableColumn id="1" xr3:uid="{3C7B7E93-31A0-425C-8F8D-FC4765B08650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9711-21CC-4A41-B44C-6BA3E392A1A4}">
  <sheetPr codeName="Sheet1"/>
  <dimension ref="A1:T26"/>
  <sheetViews>
    <sheetView showGridLines="0" tabSelected="1" zoomScaleNormal="100" workbookViewId="0"/>
  </sheetViews>
  <sheetFormatPr defaultColWidth="8.7109375" defaultRowHeight="15"/>
  <cols>
    <col min="1" max="1" width="41.85546875" customWidth="1"/>
    <col min="2" max="2" width="12.7109375" customWidth="1"/>
    <col min="3" max="3" width="11.85546875" bestFit="1" customWidth="1"/>
    <col min="4" max="4" width="8.85546875" bestFit="1" customWidth="1"/>
    <col min="5" max="5" width="9" bestFit="1" customWidth="1"/>
    <col min="6" max="6" width="9.85546875" bestFit="1" customWidth="1"/>
    <col min="7" max="7" width="8.85546875" bestFit="1" customWidth="1"/>
    <col min="8" max="8" width="11.85546875" bestFit="1" customWidth="1"/>
    <col min="9" max="9" width="12.140625" bestFit="1" customWidth="1"/>
    <col min="10" max="10" width="12.28515625" bestFit="1" customWidth="1"/>
    <col min="14" max="14" width="11.140625" customWidth="1"/>
    <col min="20" max="20" width="11.7109375" hidden="1" customWidth="1"/>
  </cols>
  <sheetData>
    <row r="1" spans="1:20" ht="23.25" customHeight="1">
      <c r="A1" s="6" t="s">
        <v>18</v>
      </c>
      <c r="B1" s="2"/>
      <c r="C1" s="2"/>
      <c r="D1" s="7" t="s">
        <v>102</v>
      </c>
      <c r="E1" s="2"/>
      <c r="F1" s="2"/>
      <c r="G1" s="2"/>
      <c r="H1" s="2"/>
    </row>
    <row r="2" spans="1:20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20">
      <c r="A3" s="9" t="s">
        <v>6</v>
      </c>
      <c r="B3" s="45"/>
      <c r="C3" s="46"/>
      <c r="D3" s="43" t="s">
        <v>22</v>
      </c>
      <c r="E3" s="44" t="s">
        <v>19</v>
      </c>
      <c r="F3" s="10"/>
      <c r="G3" s="10"/>
      <c r="H3" s="10"/>
      <c r="I3" s="10"/>
      <c r="J3" s="10"/>
      <c r="K3" s="10"/>
      <c r="L3" s="10"/>
      <c r="M3" s="10"/>
      <c r="N3" s="10"/>
      <c r="T3" t="s">
        <v>15</v>
      </c>
    </row>
    <row r="4" spans="1:20">
      <c r="A4" s="9" t="s">
        <v>7</v>
      </c>
      <c r="B4" s="13"/>
      <c r="C4" s="10"/>
      <c r="D4" s="44"/>
      <c r="E4" s="44" t="s">
        <v>94</v>
      </c>
      <c r="F4" s="10"/>
      <c r="G4" s="10"/>
      <c r="H4" s="10"/>
      <c r="I4" s="10"/>
      <c r="J4" s="10"/>
      <c r="K4" s="10"/>
      <c r="L4" s="10"/>
      <c r="M4" s="10"/>
      <c r="N4" s="10"/>
      <c r="T4" t="s">
        <v>13</v>
      </c>
    </row>
    <row r="5" spans="1:20">
      <c r="A5" s="9" t="s">
        <v>90</v>
      </c>
      <c r="B5" s="14"/>
      <c r="C5" s="41" t="s">
        <v>20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T5" t="s">
        <v>14</v>
      </c>
    </row>
    <row r="6" spans="1:20">
      <c r="A6" s="9" t="s">
        <v>91</v>
      </c>
      <c r="B6" s="15"/>
      <c r="C6" s="41" t="s">
        <v>20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0">
      <c r="A7" s="9" t="s">
        <v>17</v>
      </c>
      <c r="B7" s="16" t="str">
        <f>IF(OR(B6="",B12=""),"",DATEDIF(B6,B12,"Y"))</f>
        <v/>
      </c>
      <c r="C7" s="42" t="s">
        <v>95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T7">
        <v>240</v>
      </c>
    </row>
    <row r="8" spans="1:20">
      <c r="A8" s="9" t="s">
        <v>16</v>
      </c>
      <c r="B8" s="14"/>
      <c r="C8" s="41" t="s">
        <v>21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20">
      <c r="A9" s="9" t="s">
        <v>89</v>
      </c>
      <c r="B9" s="17" t="str">
        <f>IF(OR(B5="",B7="",B8="",B12=""),"",IF(B5="Exempt",7.34,IF(B7&lt;5,4,IF(B7&lt;10,6,7.34)))*B8)</f>
        <v/>
      </c>
      <c r="C9" s="42" t="s">
        <v>96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20">
      <c r="A10" s="10"/>
      <c r="B10" s="10"/>
      <c r="C10" s="4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20">
      <c r="A11" s="18" t="s">
        <v>83</v>
      </c>
      <c r="B11" s="19"/>
      <c r="C11" s="4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20">
      <c r="A12" s="18" t="s">
        <v>8</v>
      </c>
      <c r="B12" s="19"/>
      <c r="C12" s="41"/>
      <c r="D12" s="10"/>
      <c r="E12" s="10"/>
      <c r="F12" s="10"/>
      <c r="G12" s="10"/>
      <c r="H12" s="20"/>
      <c r="I12" s="20"/>
      <c r="J12" s="20"/>
      <c r="K12" s="20"/>
      <c r="L12" s="10"/>
      <c r="M12" s="10"/>
      <c r="N12" s="10"/>
    </row>
    <row r="13" spans="1:20">
      <c r="A13" s="10"/>
      <c r="B13" s="21"/>
      <c r="C13" s="41"/>
      <c r="D13" s="20"/>
      <c r="E13" s="20"/>
      <c r="F13" s="20"/>
      <c r="G13" s="20"/>
      <c r="H13" s="20"/>
      <c r="I13" s="10"/>
      <c r="J13" s="10"/>
      <c r="K13" s="10"/>
      <c r="L13" s="10"/>
      <c r="M13" s="10"/>
      <c r="N13" s="10"/>
    </row>
    <row r="14" spans="1:20">
      <c r="A14" s="22" t="s">
        <v>25</v>
      </c>
      <c r="B14" s="23"/>
      <c r="C14" s="41" t="s">
        <v>23</v>
      </c>
      <c r="D14" s="20"/>
      <c r="E14" s="20"/>
      <c r="F14" s="20"/>
      <c r="G14" s="20"/>
      <c r="H14" s="20"/>
      <c r="I14" s="10"/>
      <c r="J14" s="10"/>
      <c r="K14" s="10"/>
      <c r="L14" s="10"/>
      <c r="M14" s="10"/>
      <c r="N14" s="10"/>
    </row>
    <row r="15" spans="1:20">
      <c r="A15" s="10" t="s">
        <v>84</v>
      </c>
      <c r="B15" s="24" t="str">
        <f>IF(OR(B9="",B11="",B12=""),"",J26)</f>
        <v/>
      </c>
      <c r="C15" s="41" t="s">
        <v>97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20">
      <c r="A16" s="9" t="s">
        <v>27</v>
      </c>
      <c r="B16" s="11" t="str">
        <f>IF(OR(B14="",B15=""),"",B14+B15)</f>
        <v/>
      </c>
      <c r="C16" s="4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6" ht="15.75" thickBot="1">
      <c r="A17" s="10" t="s">
        <v>9</v>
      </c>
      <c r="B17" s="40"/>
      <c r="C17" s="41" t="s">
        <v>101</v>
      </c>
      <c r="D17" s="43" t="s">
        <v>24</v>
      </c>
      <c r="E17" s="44" t="s">
        <v>98</v>
      </c>
      <c r="F17" s="44"/>
      <c r="G17" s="10"/>
      <c r="H17" s="10"/>
      <c r="I17" s="10"/>
      <c r="J17" s="10"/>
      <c r="K17" s="10"/>
      <c r="L17" s="10"/>
      <c r="M17" s="10"/>
      <c r="N17" s="10"/>
    </row>
    <row r="18" spans="1:16">
      <c r="A18" s="10" t="s">
        <v>92</v>
      </c>
      <c r="B18" s="11" t="str">
        <f>IF(B16="","",B16-B17)</f>
        <v/>
      </c>
      <c r="C18" s="41"/>
      <c r="D18" s="43" t="s">
        <v>28</v>
      </c>
      <c r="E18" s="44" t="s">
        <v>99</v>
      </c>
      <c r="F18" s="44"/>
      <c r="G18" s="10"/>
      <c r="H18" s="10"/>
      <c r="I18" s="10"/>
      <c r="J18" s="10"/>
      <c r="K18" s="10"/>
      <c r="L18" s="10"/>
      <c r="M18" s="10"/>
      <c r="N18" s="10"/>
    </row>
    <row r="19" spans="1:16">
      <c r="A19" s="9" t="s">
        <v>93</v>
      </c>
      <c r="B19" s="8" t="str">
        <f>IF(B18="","",MIN(B18,240))</f>
        <v/>
      </c>
      <c r="C19" s="41" t="s">
        <v>26</v>
      </c>
      <c r="D19" s="43" t="s">
        <v>29</v>
      </c>
      <c r="E19" s="44" t="s">
        <v>100</v>
      </c>
      <c r="F19" s="44"/>
      <c r="G19" s="10"/>
      <c r="H19" s="10"/>
      <c r="I19" s="10"/>
      <c r="J19" s="10"/>
      <c r="K19" s="10"/>
      <c r="L19" s="10"/>
      <c r="M19" s="10"/>
      <c r="N19" s="10"/>
    </row>
    <row r="20" spans="1:1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6">
      <c r="A21" s="10"/>
      <c r="B21" s="9"/>
      <c r="C21" s="10"/>
      <c r="D21" s="10"/>
      <c r="E21" s="44" t="s">
        <v>69</v>
      </c>
      <c r="F21" s="10"/>
      <c r="G21" s="10"/>
      <c r="H21" s="10"/>
      <c r="I21" s="10"/>
      <c r="J21" s="10"/>
      <c r="K21" s="10"/>
      <c r="L21" s="10"/>
      <c r="M21" s="10"/>
      <c r="N21" s="10"/>
    </row>
    <row r="22" spans="1:16" ht="15.75" thickBot="1">
      <c r="A22" s="25"/>
      <c r="B22" s="2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5"/>
      <c r="P22" s="5"/>
    </row>
    <row r="23" spans="1:16" ht="15.75" thickTop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6">
      <c r="A24" s="10"/>
      <c r="B24" s="27"/>
      <c r="C24" s="10"/>
      <c r="D24" s="20" t="s">
        <v>0</v>
      </c>
      <c r="E24" s="28"/>
      <c r="F24" s="28"/>
      <c r="G24" s="20" t="s">
        <v>1</v>
      </c>
      <c r="H24" s="20" t="s">
        <v>88</v>
      </c>
      <c r="I24" s="20" t="s">
        <v>85</v>
      </c>
      <c r="J24" s="20" t="s">
        <v>86</v>
      </c>
      <c r="K24" s="20"/>
      <c r="L24" s="10"/>
      <c r="M24" s="10"/>
      <c r="N24" s="10"/>
    </row>
    <row r="25" spans="1:16">
      <c r="A25" s="12" t="s">
        <v>2</v>
      </c>
      <c r="B25" s="29" t="s">
        <v>87</v>
      </c>
      <c r="C25" s="30"/>
      <c r="D25" s="31" t="s">
        <v>3</v>
      </c>
      <c r="E25" s="32" t="s">
        <v>4</v>
      </c>
      <c r="F25" s="32" t="s">
        <v>5</v>
      </c>
      <c r="G25" s="31" t="s">
        <v>3</v>
      </c>
      <c r="H25" s="31" t="s">
        <v>10</v>
      </c>
      <c r="I25" s="31" t="s">
        <v>12</v>
      </c>
      <c r="J25" s="31" t="s">
        <v>11</v>
      </c>
      <c r="K25" s="20"/>
      <c r="L25" s="10"/>
      <c r="M25" s="10"/>
      <c r="N25" s="10"/>
    </row>
    <row r="26" spans="1:16">
      <c r="A26" s="33" t="str">
        <f>B26</f>
        <v/>
      </c>
      <c r="B26" s="34" t="str">
        <f>IF(start="","",start)</f>
        <v/>
      </c>
      <c r="C26" s="34" t="str">
        <f>IF(B11="","",IF(DAY(B11)&lt;=15,DATE(YEAR(B11),MONTH(B11),15),EOMONTH(B11,0)))</f>
        <v/>
      </c>
      <c r="D26" s="20" t="str">
        <f>IF(OR(B26="",C26=""),"",NETWORKDAYS(B26,C26))</f>
        <v/>
      </c>
      <c r="E26" s="34" t="str">
        <f>IF(B11="","",B11)</f>
        <v/>
      </c>
      <c r="F26" s="34" t="str">
        <f>IF(B12="","",B12)</f>
        <v/>
      </c>
      <c r="G26" s="35" t="str">
        <f>IF(OR(E26="",F26=""),"",NETWORKDAYS(E26,F26))</f>
        <v/>
      </c>
      <c r="H26" s="36" t="str">
        <f>IF(OR(B11="",B12=""),"",G26/D26)</f>
        <v/>
      </c>
      <c r="I26" s="37" t="str">
        <f>B9</f>
        <v/>
      </c>
      <c r="J26" s="38" t="str">
        <f>IF(OR(B9="",B11="",B12=""),"",ROUND(I26*H26,4))</f>
        <v/>
      </c>
      <c r="K26" s="39"/>
      <c r="L26" s="10"/>
      <c r="M26" s="10"/>
      <c r="N26" s="10"/>
    </row>
  </sheetData>
  <sheetProtection sheet="1" objects="1" scenarios="1"/>
  <protectedRanges>
    <protectedRange sqref="B11:B14" name="Range2"/>
  </protectedRanges>
  <mergeCells count="1">
    <mergeCell ref="B3:C3"/>
  </mergeCells>
  <conditionalFormatting sqref="B18">
    <cfRule type="expression" dxfId="2" priority="2">
      <formula>AND(ISNUMBER($B$18),$B$18&gt;$T$7)</formula>
    </cfRule>
  </conditionalFormatting>
  <conditionalFormatting sqref="B19">
    <cfRule type="expression" dxfId="1" priority="1">
      <formula>AND(ISNUMBER($B$19),$B$19&gt;0)</formula>
    </cfRule>
  </conditionalFormatting>
  <conditionalFormatting sqref="T7">
    <cfRule type="cellIs" dxfId="0" priority="3" operator="greaterThan">
      <formula>240</formula>
    </cfRule>
  </conditionalFormatting>
  <dataValidations count="1">
    <dataValidation type="list" allowBlank="1" showInputMessage="1" showErrorMessage="1" sqref="B5" xr:uid="{B3316A3C-73FB-4BF4-AF83-1CCE2AA1E5B7}">
      <formula1>$T$4:$T$5</formula1>
    </dataValidation>
  </dataValidations>
  <pageMargins left="0.7" right="0.7" top="0.75" bottom="0.75" header="0.3" footer="0.3"/>
  <pageSetup orientation="portrait" horizontalDpi="0" verticalDpi="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F8F0-C93A-45A2-8F7C-142E62271EB2}">
  <sheetPr codeName="Sheet2">
    <tabColor theme="5" tint="-0.249977111117893"/>
  </sheetPr>
  <dimension ref="A2:C53"/>
  <sheetViews>
    <sheetView showGridLines="0" workbookViewId="0"/>
  </sheetViews>
  <sheetFormatPr defaultColWidth="8.7109375" defaultRowHeight="15"/>
  <cols>
    <col min="2" max="2" width="11.140625" customWidth="1"/>
  </cols>
  <sheetData>
    <row r="2" spans="1:1">
      <c r="A2" s="4" t="s">
        <v>30</v>
      </c>
    </row>
    <row r="11" spans="1:1">
      <c r="A11" s="1" t="s">
        <v>32</v>
      </c>
    </row>
    <row r="12" spans="1:1">
      <c r="A12" s="1" t="s">
        <v>31</v>
      </c>
    </row>
    <row r="40" spans="1:3">
      <c r="A40" s="1" t="s">
        <v>33</v>
      </c>
    </row>
    <row r="41" spans="1:3">
      <c r="B41" s="1" t="s">
        <v>34</v>
      </c>
      <c r="C41" t="s">
        <v>35</v>
      </c>
    </row>
    <row r="42" spans="1:3">
      <c r="B42" s="1" t="s">
        <v>40</v>
      </c>
      <c r="C42" t="s">
        <v>36</v>
      </c>
    </row>
    <row r="43" spans="1:3">
      <c r="B43" s="1" t="s">
        <v>37</v>
      </c>
      <c r="C43" s="3" t="b">
        <v>0</v>
      </c>
    </row>
    <row r="44" spans="1:3">
      <c r="B44" s="1" t="s">
        <v>38</v>
      </c>
      <c r="C44" t="s">
        <v>39</v>
      </c>
    </row>
    <row r="53" spans="1:1">
      <c r="A53" s="1" t="s">
        <v>41</v>
      </c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A092-11AF-4B42-9F5C-1583B9521112}">
  <sheetPr codeName="Sheet3">
    <tabColor theme="8" tint="0.39997558519241921"/>
  </sheetPr>
  <dimension ref="A2:E30"/>
  <sheetViews>
    <sheetView showGridLines="0" workbookViewId="0">
      <selection activeCell="A2" sqref="A2:E30"/>
    </sheetView>
  </sheetViews>
  <sheetFormatPr defaultColWidth="8.7109375" defaultRowHeight="15"/>
  <cols>
    <col min="1" max="1" width="26.140625" customWidth="1"/>
  </cols>
  <sheetData>
    <row r="2" spans="1:5" ht="21">
      <c r="A2" s="47" t="s">
        <v>42</v>
      </c>
      <c r="B2" s="47"/>
      <c r="C2" s="47"/>
      <c r="D2" s="47"/>
      <c r="E2" s="47"/>
    </row>
    <row r="4" spans="1:5">
      <c r="A4" s="1" t="s">
        <v>43</v>
      </c>
      <c r="B4" s="1" t="s">
        <v>44</v>
      </c>
    </row>
    <row r="5" spans="1:5">
      <c r="A5" t="s">
        <v>45</v>
      </c>
      <c r="B5" t="s">
        <v>46</v>
      </c>
    </row>
    <row r="6" spans="1:5">
      <c r="A6" t="s">
        <v>47</v>
      </c>
      <c r="B6" t="s">
        <v>77</v>
      </c>
    </row>
    <row r="7" spans="1:5">
      <c r="A7" s="1" t="s">
        <v>70</v>
      </c>
      <c r="B7" s="1" t="s">
        <v>71</v>
      </c>
    </row>
    <row r="8" spans="1:5">
      <c r="A8" t="s">
        <v>57</v>
      </c>
      <c r="B8" t="s">
        <v>48</v>
      </c>
    </row>
    <row r="9" spans="1:5">
      <c r="A9" t="s">
        <v>54</v>
      </c>
      <c r="B9" t="s">
        <v>55</v>
      </c>
    </row>
    <row r="10" spans="1:5">
      <c r="A10" t="s">
        <v>56</v>
      </c>
      <c r="B10" t="s">
        <v>55</v>
      </c>
    </row>
    <row r="11" spans="1:5">
      <c r="A11" t="s">
        <v>58</v>
      </c>
      <c r="B11" t="s">
        <v>59</v>
      </c>
    </row>
    <row r="12" spans="1:5">
      <c r="A12" t="s">
        <v>60</v>
      </c>
      <c r="B12" t="s">
        <v>61</v>
      </c>
    </row>
    <row r="13" spans="1:5">
      <c r="A13" t="s">
        <v>49</v>
      </c>
      <c r="B13" t="s">
        <v>50</v>
      </c>
    </row>
    <row r="14" spans="1:5">
      <c r="A14" t="s">
        <v>16</v>
      </c>
      <c r="B14" s="3">
        <v>0.25</v>
      </c>
    </row>
    <row r="15" spans="1:5">
      <c r="A15" t="s">
        <v>51</v>
      </c>
      <c r="B15" s="3">
        <v>1</v>
      </c>
    </row>
    <row r="16" spans="1:5">
      <c r="A16" t="s">
        <v>62</v>
      </c>
      <c r="B16" s="3" t="s">
        <v>63</v>
      </c>
    </row>
    <row r="17" spans="1:2">
      <c r="A17" t="s">
        <v>64</v>
      </c>
      <c r="B17" s="3" t="s">
        <v>65</v>
      </c>
    </row>
    <row r="18" spans="1:2">
      <c r="A18" t="s">
        <v>66</v>
      </c>
      <c r="B18" s="3" t="s">
        <v>67</v>
      </c>
    </row>
    <row r="19" spans="1:2">
      <c r="A19" s="1" t="s">
        <v>70</v>
      </c>
      <c r="B19" s="2" t="s">
        <v>72</v>
      </c>
    </row>
    <row r="20" spans="1:2">
      <c r="A20" t="s">
        <v>73</v>
      </c>
      <c r="B20" s="3" t="s">
        <v>74</v>
      </c>
    </row>
    <row r="21" spans="1:2">
      <c r="A21" t="s">
        <v>52</v>
      </c>
      <c r="B21" s="3">
        <v>615300</v>
      </c>
    </row>
    <row r="22" spans="1:2" s="1" customFormat="1">
      <c r="A22" s="1" t="s">
        <v>70</v>
      </c>
      <c r="B22" s="2" t="s">
        <v>75</v>
      </c>
    </row>
    <row r="23" spans="1:2">
      <c r="A23" t="s">
        <v>57</v>
      </c>
      <c r="B23" s="3" t="s">
        <v>76</v>
      </c>
    </row>
    <row r="24" spans="1:2">
      <c r="A24" t="s">
        <v>78</v>
      </c>
      <c r="B24" s="3" t="s">
        <v>76</v>
      </c>
    </row>
    <row r="25" spans="1:2">
      <c r="A25" t="s">
        <v>54</v>
      </c>
      <c r="B25" s="3" t="s">
        <v>76</v>
      </c>
    </row>
    <row r="26" spans="1:2">
      <c r="A26" t="s">
        <v>79</v>
      </c>
      <c r="B26" s="3" t="s">
        <v>80</v>
      </c>
    </row>
    <row r="27" spans="1:2">
      <c r="A27" t="s">
        <v>64</v>
      </c>
      <c r="B27" s="3" t="s">
        <v>81</v>
      </c>
    </row>
    <row r="28" spans="1:2">
      <c r="A28" t="s">
        <v>66</v>
      </c>
      <c r="B28" s="3" t="s">
        <v>67</v>
      </c>
    </row>
    <row r="29" spans="1:2">
      <c r="A29" s="1" t="s">
        <v>82</v>
      </c>
      <c r="B29" s="3"/>
    </row>
    <row r="30" spans="1:2">
      <c r="A30" t="s">
        <v>53</v>
      </c>
      <c r="B30" t="s">
        <v>68</v>
      </c>
    </row>
  </sheetData>
  <sheetProtection sheet="1" objects="1" scenarios="1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Final LVS Calculation</vt:lpstr>
      <vt:lpstr>Record to Banner Instructions</vt:lpstr>
      <vt:lpstr>LVS missed in PHATIME</vt:lpstr>
      <vt:lpstr>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Leanna Lammert</dc:creator>
  <cp:lastModifiedBy>Leanna Lammert</cp:lastModifiedBy>
  <dcterms:created xsi:type="dcterms:W3CDTF">2024-01-25T19:11:42Z</dcterms:created>
  <dcterms:modified xsi:type="dcterms:W3CDTF">2026-10-21T19:19:14Z</dcterms:modified>
</cp:coreProperties>
</file>