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00293034/Library/CloudStorage/Box-Box/Finance/Financial Group/HR/EPAF Request Information/"/>
    </mc:Choice>
  </mc:AlternateContent>
  <xr:revisionPtr revIDLastSave="0" documentId="8_{2ED6F2A8-F52C-DD40-B4AF-765ABB92A9A9}" xr6:coauthVersionLast="47" xr6:coauthVersionMax="47" xr10:uidLastSave="{00000000-0000-0000-0000-000000000000}"/>
  <bookViews>
    <workbookView xWindow="0" yWindow="660" windowWidth="30240" windowHeight="18980" firstSheet="1" activeTab="2" xr2:uid="{C0C4C5C4-2D34-8F46-AC51-D4E64E8D42CE}"/>
  </bookViews>
  <sheets>
    <sheet name="EPAF Entry" sheetId="2" r:id="rId1"/>
    <sheet name="Instructions" sheetId="6" r:id="rId2"/>
    <sheet name="Master" sheetId="5" r:id="rId3"/>
  </sheets>
  <externalReferences>
    <externalReference r:id="rId4"/>
    <externalReference r:id="rId5"/>
  </externalReferences>
  <definedNames>
    <definedName name="end" localSheetId="0">[1]Master!$B$6</definedName>
    <definedName name="end" localSheetId="1">[1]Master!$B$6</definedName>
    <definedName name="end" localSheetId="2">Master!$B$5</definedName>
    <definedName name="end">'[2]Old 2'!$B$5</definedName>
    <definedName name="fte" localSheetId="2">Master!$M$1</definedName>
    <definedName name="fte">'[2]Old 2'!$N$1</definedName>
    <definedName name="start" localSheetId="2">Master!$B$4</definedName>
    <definedName name="start">'[2]Old 2'!$B$4</definedName>
    <definedName name="year" localSheetId="0">[1]Master!$B$5</definedName>
    <definedName name="year" localSheetId="1">[1]Master!$B$5</definedName>
    <definedName name="year" localSheetId="2">Master!$B$4</definedName>
    <definedName name="year">'[2]Old 2'!$B$4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5" l="1"/>
  <c r="O8" i="5" l="1"/>
  <c r="U54" i="5" s="1"/>
  <c r="O3" i="5" l="1"/>
  <c r="U50" i="5" l="1"/>
  <c r="U60" i="5"/>
  <c r="B29" i="5"/>
  <c r="C29" i="5" s="1"/>
  <c r="A26" i="5"/>
  <c r="A6" i="5"/>
  <c r="B30" i="5" l="1"/>
  <c r="C30" i="5" l="1"/>
  <c r="B31" i="5" s="1"/>
  <c r="C31" i="5" l="1"/>
  <c r="B32" i="5"/>
  <c r="C32" i="5" l="1"/>
  <c r="B33" i="5" s="1"/>
  <c r="C33" i="5" l="1"/>
  <c r="B34" i="5" s="1"/>
  <c r="C34" i="5" l="1"/>
  <c r="B35" i="5" s="1"/>
  <c r="C35" i="5" l="1"/>
  <c r="B36" i="5" s="1"/>
  <c r="C36" i="5" l="1"/>
  <c r="B37" i="5" s="1"/>
  <c r="C37" i="5" l="1"/>
  <c r="B38" i="5" s="1"/>
  <c r="C38" i="5" l="1"/>
  <c r="B39" i="5" s="1"/>
  <c r="C39" i="5" l="1"/>
  <c r="B40" i="5"/>
  <c r="C40" i="5" l="1"/>
  <c r="B41" i="5" s="1"/>
  <c r="C41" i="5" l="1"/>
  <c r="B42" i="5" s="1"/>
  <c r="C42" i="5" l="1"/>
  <c r="B43" i="5" s="1"/>
  <c r="C43" i="5" l="1"/>
  <c r="B44" i="5" s="1"/>
  <c r="C44" i="5" l="1"/>
  <c r="B45" i="5"/>
  <c r="C45" i="5" l="1"/>
  <c r="B46" i="5" s="1"/>
  <c r="C46" i="5" l="1"/>
  <c r="B47" i="5" s="1"/>
  <c r="C47" i="5" l="1"/>
  <c r="B48" i="5" s="1"/>
  <c r="C48" i="5" l="1"/>
  <c r="B49" i="5" s="1"/>
  <c r="C49" i="5" l="1"/>
  <c r="B50" i="5"/>
  <c r="C50" i="5" l="1"/>
  <c r="B51" i="5" s="1"/>
  <c r="C51" i="5" l="1"/>
  <c r="B52" i="5" s="1"/>
  <c r="C52" i="5" l="1"/>
  <c r="B53" i="5" s="1"/>
  <c r="C53" i="5" s="1"/>
  <c r="A10" i="5" l="1"/>
  <c r="U69" i="5"/>
  <c r="U71" i="5"/>
  <c r="U70" i="5"/>
  <c r="U67" i="5"/>
  <c r="U64" i="5"/>
  <c r="U63" i="5"/>
  <c r="U62" i="5"/>
  <c r="V11" i="5"/>
  <c r="E29" i="5" s="1"/>
  <c r="N9" i="5"/>
  <c r="M10" i="5" s="1"/>
  <c r="X8" i="5"/>
  <c r="W8" i="5"/>
  <c r="V8" i="5"/>
  <c r="U8" i="5"/>
  <c r="X7" i="5"/>
  <c r="W7" i="5"/>
  <c r="V7" i="5"/>
  <c r="U7" i="5"/>
  <c r="X6" i="5"/>
  <c r="W6" i="5"/>
  <c r="V6" i="5"/>
  <c r="U6" i="5"/>
  <c r="X5" i="5"/>
  <c r="W5" i="5"/>
  <c r="V5" i="5"/>
  <c r="U5" i="5"/>
  <c r="A29" i="5" l="1"/>
  <c r="K29" i="5"/>
  <c r="D29" i="5"/>
  <c r="U68" i="5"/>
  <c r="T11" i="5"/>
  <c r="D30" i="5" l="1"/>
  <c r="K30" i="5"/>
  <c r="X11" i="5"/>
  <c r="F29" i="5" s="1"/>
  <c r="G29" i="5" s="1"/>
  <c r="H29" i="5" l="1"/>
  <c r="E30" i="5"/>
  <c r="A30" i="5"/>
  <c r="T12" i="5" s="1"/>
  <c r="K31" i="5" l="1"/>
  <c r="D31" i="5"/>
  <c r="X12" i="5"/>
  <c r="F30" i="5" s="1"/>
  <c r="G30" i="5" s="1"/>
  <c r="D32" i="5" l="1"/>
  <c r="K32" i="5"/>
  <c r="H30" i="5"/>
  <c r="X13" i="5"/>
  <c r="F31" i="5" s="1"/>
  <c r="G31" i="5" s="1"/>
  <c r="A31" i="5"/>
  <c r="T13" i="5" s="1"/>
  <c r="E31" i="5"/>
  <c r="D33" i="5" l="1"/>
  <c r="K33" i="5"/>
  <c r="H31" i="5"/>
  <c r="E32" i="5"/>
  <c r="K34" i="5" l="1"/>
  <c r="A32" i="5"/>
  <c r="T14" i="5" s="1"/>
  <c r="D34" i="5" l="1"/>
  <c r="D35" i="5"/>
  <c r="K35" i="5"/>
  <c r="X14" i="5"/>
  <c r="F32" i="5" s="1"/>
  <c r="G32" i="5" s="1"/>
  <c r="X15" i="5"/>
  <c r="F33" i="5" s="1"/>
  <c r="G33" i="5" s="1"/>
  <c r="A33" i="5"/>
  <c r="T15" i="5" s="1"/>
  <c r="E33" i="5"/>
  <c r="D36" i="5" l="1"/>
  <c r="K36" i="5"/>
  <c r="H33" i="5"/>
  <c r="H32" i="5"/>
  <c r="A34" i="5"/>
  <c r="T16" i="5" s="1"/>
  <c r="E34" i="5"/>
  <c r="K37" i="5" l="1"/>
  <c r="D37" i="5"/>
  <c r="X16" i="5"/>
  <c r="F34" i="5" s="1"/>
  <c r="G34" i="5" s="1"/>
  <c r="X17" i="5"/>
  <c r="F35" i="5" s="1"/>
  <c r="G35" i="5" s="1"/>
  <c r="A35" i="5"/>
  <c r="T17" i="5" s="1"/>
  <c r="E35" i="5"/>
  <c r="D38" i="5" l="1"/>
  <c r="K38" i="5"/>
  <c r="H35" i="5"/>
  <c r="H34" i="5"/>
  <c r="A36" i="5"/>
  <c r="T18" i="5" s="1"/>
  <c r="E36" i="5"/>
  <c r="D39" i="5" l="1"/>
  <c r="K39" i="5"/>
  <c r="E37" i="5"/>
  <c r="X18" i="5"/>
  <c r="F36" i="5" s="1"/>
  <c r="G36" i="5" s="1"/>
  <c r="K40" i="5" l="1"/>
  <c r="H36" i="5"/>
  <c r="A37" i="5"/>
  <c r="T19" i="5" s="1"/>
  <c r="D40" i="5" l="1"/>
  <c r="D41" i="5"/>
  <c r="K41" i="5"/>
  <c r="A38" i="5"/>
  <c r="T20" i="5" s="1"/>
  <c r="X19" i="5"/>
  <c r="F37" i="5" s="1"/>
  <c r="G37" i="5" s="1"/>
  <c r="D42" i="5" l="1"/>
  <c r="K42" i="5"/>
  <c r="H37" i="5"/>
  <c r="X20" i="5"/>
  <c r="F38" i="5" s="1"/>
  <c r="G38" i="5" s="1"/>
  <c r="E38" i="5"/>
  <c r="D43" i="5" l="1"/>
  <c r="K43" i="5"/>
  <c r="H38" i="5"/>
  <c r="A39" i="5"/>
  <c r="T21" i="5" s="1"/>
  <c r="E39" i="5"/>
  <c r="K44" i="5" l="1"/>
  <c r="D44" i="5"/>
  <c r="E40" i="5"/>
  <c r="A40" i="5"/>
  <c r="T22" i="5" s="1"/>
  <c r="X21" i="5"/>
  <c r="F39" i="5" s="1"/>
  <c r="G39" i="5" s="1"/>
  <c r="X22" i="5"/>
  <c r="F40" i="5" s="1"/>
  <c r="G40" i="5" s="1"/>
  <c r="K45" i="5" l="1"/>
  <c r="D45" i="5"/>
  <c r="H39" i="5"/>
  <c r="H40" i="5"/>
  <c r="E41" i="5"/>
  <c r="X23" i="5"/>
  <c r="F41" i="5" s="1"/>
  <c r="G41" i="5" s="1"/>
  <c r="A41" i="5"/>
  <c r="T23" i="5" s="1"/>
  <c r="D46" i="5" l="1"/>
  <c r="K46" i="5"/>
  <c r="H41" i="5"/>
  <c r="A42" i="5"/>
  <c r="T24" i="5" s="1"/>
  <c r="E42" i="5"/>
  <c r="D47" i="5" l="1"/>
  <c r="K47" i="5"/>
  <c r="X24" i="5"/>
  <c r="F42" i="5" s="1"/>
  <c r="G42" i="5" s="1"/>
  <c r="K48" i="5" l="1"/>
  <c r="D48" i="5"/>
  <c r="H42" i="5"/>
  <c r="A43" i="5"/>
  <c r="T25" i="5" s="1"/>
  <c r="E43" i="5"/>
  <c r="X25" i="5"/>
  <c r="F43" i="5" s="1"/>
  <c r="G43" i="5" s="1"/>
  <c r="K49" i="5" l="1"/>
  <c r="D49" i="5"/>
  <c r="H43" i="5"/>
  <c r="E44" i="5"/>
  <c r="A44" i="5"/>
  <c r="T26" i="5" s="1"/>
  <c r="D50" i="5" l="1"/>
  <c r="K50" i="5"/>
  <c r="X26" i="5"/>
  <c r="F44" i="5" s="1"/>
  <c r="G44" i="5" s="1"/>
  <c r="E45" i="5"/>
  <c r="X27" i="5"/>
  <c r="F45" i="5" s="1"/>
  <c r="G45" i="5" s="1"/>
  <c r="A45" i="5"/>
  <c r="T27" i="5" s="1"/>
  <c r="D51" i="5" l="1"/>
  <c r="K51" i="5"/>
  <c r="H45" i="5"/>
  <c r="H44" i="5"/>
  <c r="E46" i="5"/>
  <c r="A46" i="5"/>
  <c r="T28" i="5" s="1"/>
  <c r="X28" i="5"/>
  <c r="F46" i="5" s="1"/>
  <c r="G46" i="5" s="1"/>
  <c r="K52" i="5" l="1"/>
  <c r="H46" i="5"/>
  <c r="E47" i="5"/>
  <c r="K53" i="5" l="1"/>
  <c r="D53" i="5"/>
  <c r="D52" i="5"/>
  <c r="A47" i="5"/>
  <c r="T29" i="5" s="1"/>
  <c r="A48" i="5"/>
  <c r="T30" i="5" s="1"/>
  <c r="X29" i="5" l="1"/>
  <c r="F47" i="5" s="1"/>
  <c r="G47" i="5" s="1"/>
  <c r="E49" i="5"/>
  <c r="E48" i="5"/>
  <c r="H47" i="5" l="1"/>
  <c r="A49" i="5"/>
  <c r="T31" i="5" s="1"/>
  <c r="X31" i="5"/>
  <c r="F49" i="5" s="1"/>
  <c r="G49" i="5" s="1"/>
  <c r="X30" i="5"/>
  <c r="F48" i="5" s="1"/>
  <c r="G48" i="5" s="1"/>
  <c r="H48" i="5" l="1"/>
  <c r="H49" i="5"/>
  <c r="A50" i="5"/>
  <c r="T32" i="5" s="1"/>
  <c r="E50" i="5"/>
  <c r="X32" i="5" l="1"/>
  <c r="F50" i="5" s="1"/>
  <c r="G50" i="5" s="1"/>
  <c r="H50" i="5" l="1"/>
  <c r="A51" i="5"/>
  <c r="T33" i="5" s="1"/>
  <c r="E51" i="5"/>
  <c r="X33" i="5"/>
  <c r="F51" i="5" s="1"/>
  <c r="G51" i="5" s="1"/>
  <c r="H51" i="5" l="1"/>
  <c r="E52" i="5"/>
  <c r="A52" i="5" l="1"/>
  <c r="T34" i="5" s="1"/>
  <c r="X34" i="5" l="1"/>
  <c r="F52" i="5" s="1"/>
  <c r="G52" i="5" s="1"/>
  <c r="E53" i="5"/>
  <c r="A53" i="5"/>
  <c r="T35" i="5" s="1"/>
  <c r="H52" i="5" l="1"/>
  <c r="X35" i="5"/>
  <c r="F53" i="5" s="1"/>
  <c r="G53" i="5" s="1"/>
  <c r="Y11" i="5" l="1"/>
  <c r="H53" i="5"/>
  <c r="B18" i="5" l="1"/>
  <c r="A20" i="5"/>
  <c r="B11" i="5"/>
  <c r="B12" i="5" l="1"/>
  <c r="B16" i="5" s="1"/>
  <c r="I53" i="5"/>
  <c r="J53" i="5" s="1"/>
  <c r="U66" i="5" l="1"/>
  <c r="I37" i="5"/>
  <c r="J37" i="5" s="1"/>
  <c r="I46" i="5"/>
  <c r="J46" i="5" s="1"/>
  <c r="I51" i="5"/>
  <c r="J51" i="5" s="1"/>
  <c r="I38" i="5"/>
  <c r="J38" i="5" s="1"/>
  <c r="I31" i="5"/>
  <c r="J31" i="5" s="1"/>
  <c r="I36" i="5"/>
  <c r="J36" i="5" s="1"/>
  <c r="I45" i="5"/>
  <c r="J45" i="5" s="1"/>
  <c r="I44" i="5"/>
  <c r="J44" i="5" s="1"/>
  <c r="I41" i="5"/>
  <c r="J41" i="5" s="1"/>
  <c r="I32" i="5"/>
  <c r="J32" i="5" s="1"/>
  <c r="I39" i="5"/>
  <c r="J39" i="5" s="1"/>
  <c r="I40" i="5"/>
  <c r="J40" i="5" s="1"/>
  <c r="I29" i="5"/>
  <c r="J29" i="5" s="1"/>
  <c r="I49" i="5"/>
  <c r="J49" i="5" s="1"/>
  <c r="I34" i="5"/>
  <c r="J34" i="5" s="1"/>
  <c r="I47" i="5"/>
  <c r="J47" i="5" s="1"/>
  <c r="I33" i="5"/>
  <c r="J33" i="5" s="1"/>
  <c r="I52" i="5"/>
  <c r="J52" i="5" s="1"/>
  <c r="I48" i="5"/>
  <c r="J48" i="5" s="1"/>
  <c r="I43" i="5"/>
  <c r="J43" i="5" s="1"/>
  <c r="I50" i="5"/>
  <c r="J50" i="5" s="1"/>
  <c r="I42" i="5"/>
  <c r="J42" i="5" s="1"/>
  <c r="B14" i="5"/>
  <c r="I30" i="5"/>
  <c r="J30" i="5" s="1"/>
  <c r="I35" i="5"/>
  <c r="J35" i="5" s="1"/>
  <c r="U65" i="5"/>
  <c r="A23" i="5" s="1"/>
  <c r="J54" i="5" l="1"/>
</calcChain>
</file>

<file path=xl/sharedStrings.xml><?xml version="1.0" encoding="utf-8"?>
<sst xmlns="http://schemas.openxmlformats.org/spreadsheetml/2006/main" count="169" uniqueCount="133">
  <si>
    <t>Entering Data from Calculator on EPAF</t>
  </si>
  <si>
    <t>In this workbook, each sheet is for an individual graduate assistant. All graduate assistants can be in one workbook.</t>
  </si>
  <si>
    <t>Create copy of the Master sheet.</t>
  </si>
  <si>
    <t>Right Click on Master sheet tab &gt; Select Move or Copy… &gt; Select "Create a copy" checkbox &gt;  Select "OK"</t>
  </si>
  <si>
    <t xml:space="preserve">Rename sheet to name of graduate assistant you are preparing the information for. </t>
  </si>
  <si>
    <t>Double click on the tab [Master (2)] and type the name.</t>
  </si>
  <si>
    <t>Enter Graduate Assistant Name (Cell B1), then press Tab.</t>
  </si>
  <si>
    <t>From this point forward you can press the Tab key to move to the next unprotected cell to input information</t>
  </si>
  <si>
    <t>Enter A# (Cell E1), then press Tab.</t>
  </si>
  <si>
    <t>Enter Position (Cell H1), then press Tab.</t>
  </si>
  <si>
    <t>Enter Suffix (Cell J1), then press Tab</t>
  </si>
  <si>
    <t>Select FTE from the drop-down menu (Cell M1), then press Tab.</t>
  </si>
  <si>
    <t>Select the Title from the drop-down menu (Cell O1), then press Tab.</t>
  </si>
  <si>
    <t>Enter your name (Cell B2), then press Tab</t>
  </si>
  <si>
    <t>Enter your phone number (Cell E2), then press Tab</t>
  </si>
  <si>
    <t>Enter the graduate assistants supervisor and A# (Cell H2), then press Tab</t>
  </si>
  <si>
    <t>Select the graduate assistant's work location (Cell K2), then press Tab</t>
  </si>
  <si>
    <t>Select the Background Check Status from the drop-down menu (Cell O2), then press Tab.</t>
  </si>
  <si>
    <t>Enter the Start Date of the position (Cell B4), then press Tab.</t>
  </si>
  <si>
    <t>Enter the End Date of the position (Cell B5), then press Tab.</t>
  </si>
  <si>
    <t>Enter the Index information (Cell M5), then press Tab.</t>
  </si>
  <si>
    <t>Enter the % information (Cell N5), then press Tab.</t>
  </si>
  <si>
    <t xml:space="preserve">Enter additional Index and % information as needed (Cells M6 through N8). </t>
  </si>
  <si>
    <t>From this point forward using the mouse to select is easiest.</t>
  </si>
  <si>
    <t>Enter Total Amount (Cell B7), Semi-Monthly Amount (Cell B8), OR Hourly Rate to be paid (Cell B9).</t>
  </si>
  <si>
    <t>If FTE is less than 0.5, select coordinating positions question response (Cell O7).</t>
  </si>
  <si>
    <t>Department notes can be entered in Cells M26:Q28.</t>
  </si>
  <si>
    <t>Save the document.</t>
  </si>
  <si>
    <t>**</t>
  </si>
  <si>
    <t xml:space="preserve">To share the payment information with the graduate assistant, take a screenshot of A25 through K55.  </t>
  </si>
  <si>
    <t>To Unprotect sheet</t>
  </si>
  <si>
    <t>Right Click on sheet tab &gt; Select "Unprotect Sheet"</t>
  </si>
  <si>
    <t>To Protect sheet</t>
  </si>
  <si>
    <t>Right Click on sheet tab &gt; Select "Protect Sheet" &gt; Select "OK" from the bottom of the popup (don't modify any options)</t>
  </si>
  <si>
    <t>Name:</t>
  </si>
  <si>
    <t>A#:</t>
  </si>
  <si>
    <t>Position:</t>
  </si>
  <si>
    <t>Suffix:</t>
  </si>
  <si>
    <t>FTE:</t>
  </si>
  <si>
    <t>Select FTE</t>
  </si>
  <si>
    <t>Title:</t>
  </si>
  <si>
    <t>Select Title</t>
  </si>
  <si>
    <t>Information Provided By:</t>
  </si>
  <si>
    <t>Phone:</t>
  </si>
  <si>
    <t>Location:</t>
  </si>
  <si>
    <t>Select Location</t>
  </si>
  <si>
    <t>Background Check:</t>
  </si>
  <si>
    <t>Select Status</t>
  </si>
  <si>
    <t>Funding</t>
  </si>
  <si>
    <t>Start Date</t>
  </si>
  <si>
    <t>Index</t>
  </si>
  <si>
    <t>%</t>
  </si>
  <si>
    <t>End Date</t>
  </si>
  <si>
    <t>Total amount to be paid</t>
  </si>
  <si>
    <t>Select response if FTE is less than 0.5</t>
  </si>
  <si>
    <t>Hourly rate to be paid</t>
  </si>
  <si>
    <t>Total</t>
  </si>
  <si>
    <t xml:space="preserve"> </t>
  </si>
  <si>
    <t>**If you miss the EPAF deadline, you will still use the dates and amounts listed on this spreadsheet, but Banner will not automatically pay the missed semi-monthly payment. You will need to extract the current GX payroll and drop a 2 (if student worked the entire pay period).  This will pay the current payment plus the missed payment.**</t>
  </si>
  <si>
    <t>Enter as salary amount on EPAF</t>
  </si>
  <si>
    <t>Select response if graduate assistantship(s) total 0.5</t>
  </si>
  <si>
    <t xml:space="preserve">Enter as amount on EPAF </t>
  </si>
  <si>
    <t>Enter as pays &amp; factors on EPAF</t>
  </si>
  <si>
    <t>Graduate Assistantship Payment Information</t>
  </si>
  <si>
    <r>
      <t>Department Notes</t>
    </r>
    <r>
      <rPr>
        <sz val="11"/>
        <color theme="1"/>
        <rFont val="Aptos"/>
      </rPr>
      <t xml:space="preserve"> (will not be included in EPAF comments unless requested)</t>
    </r>
    <r>
      <rPr>
        <b/>
        <sz val="11"/>
        <color theme="1"/>
        <rFont val="Aptos"/>
      </rPr>
      <t>:</t>
    </r>
  </si>
  <si>
    <t>Work</t>
  </si>
  <si>
    <t>Eff</t>
  </si>
  <si>
    <t>% of Semi-</t>
  </si>
  <si>
    <t>Semi-Monthly</t>
  </si>
  <si>
    <t>Amount</t>
  </si>
  <si>
    <t>Month</t>
  </si>
  <si>
    <t>Semi-Monthly Pay Period</t>
  </si>
  <si>
    <t>Days</t>
  </si>
  <si>
    <t>Start</t>
  </si>
  <si>
    <t>End</t>
  </si>
  <si>
    <t>Monthly Pay</t>
  </si>
  <si>
    <t>Rate</t>
  </si>
  <si>
    <t>to be Paid</t>
  </si>
  <si>
    <t>Pay Dates**</t>
  </si>
  <si>
    <t>Graduate Research Assistant</t>
  </si>
  <si>
    <t>Graduate Teaching Assistant</t>
  </si>
  <si>
    <t>Graduate Instructor</t>
  </si>
  <si>
    <t>In progress</t>
  </si>
  <si>
    <t>Complete</t>
  </si>
  <si>
    <t>MAIN</t>
  </si>
  <si>
    <t>BEAVER</t>
  </si>
  <si>
    <t>Yes</t>
  </si>
  <si>
    <t>BXELDR</t>
  </si>
  <si>
    <t>No</t>
  </si>
  <si>
    <t>CACHE</t>
  </si>
  <si>
    <t>CARBON</t>
  </si>
  <si>
    <t>DAGGETT</t>
  </si>
  <si>
    <t>DAVIS</t>
  </si>
  <si>
    <t>TOTAL Payout</t>
  </si>
  <si>
    <t>DUCHNE</t>
  </si>
  <si>
    <t>EMERY</t>
  </si>
  <si>
    <t>GARFLD</t>
  </si>
  <si>
    <t>GRAND</t>
  </si>
  <si>
    <t>IRON</t>
  </si>
  <si>
    <t>Yes, a Petition to Work Greater than 20 Hours form is in process/has been completed.</t>
  </si>
  <si>
    <t>JUAB</t>
  </si>
  <si>
    <t>Yes, but the other position(s) will be terminated prior to the start of this position.</t>
  </si>
  <si>
    <t>KANE</t>
  </si>
  <si>
    <t>MLLARD</t>
  </si>
  <si>
    <t>MORGAN</t>
  </si>
  <si>
    <t>NOT UT</t>
  </si>
  <si>
    <t>RICH</t>
  </si>
  <si>
    <t>SANPET</t>
  </si>
  <si>
    <t>SEVIER</t>
  </si>
  <si>
    <t>SJCNTY</t>
  </si>
  <si>
    <t>SLCNTY</t>
  </si>
  <si>
    <t>SUMMIT</t>
  </si>
  <si>
    <t>TOLCTY</t>
  </si>
  <si>
    <t>UNTACO</t>
  </si>
  <si>
    <t>UTCNTY</t>
  </si>
  <si>
    <t>WASTCH</t>
  </si>
  <si>
    <t>WAYNE</t>
  </si>
  <si>
    <t>WEBER</t>
  </si>
  <si>
    <t>WSHGTN</t>
  </si>
  <si>
    <t>Graduate Trainee</t>
  </si>
  <si>
    <t>**B4 is named cell "start" / **B5 is named cell "end" / **N1 is named cell "fte"</t>
  </si>
  <si>
    <t>Select response if Graduate Instructor or 
Graduate Teaching Assistant</t>
  </si>
  <si>
    <t>Supervisor Name &amp; A#:</t>
  </si>
  <si>
    <t>**If a scheduled pay date falls on a weekend or USU holiday, the employee will receive payment on the preceding business day.</t>
  </si>
  <si>
    <t>Workbook is protected so you can tab through each cell.  
To unprotect, click Review tab and "Unprotect."</t>
  </si>
  <si>
    <t>EPAF Comments (Copy the cell below and paste):</t>
  </si>
  <si>
    <t>Select Yes/No in response to if the GI or GTA have completed or enrolled in the required Graduate Teaching Training course (Cell O11).</t>
  </si>
  <si>
    <t>If graduate assistantships(s) total 0.5, select response to additional position on campus question (Cell O16).</t>
  </si>
  <si>
    <t>Equivalent pay periods</t>
  </si>
  <si>
    <t>Semi-monthly amount to be paid</t>
  </si>
  <si>
    <t>Total award amount</t>
  </si>
  <si>
    <t xml:space="preserve">No -- The GI/GTA must complete or be enrolled in the required training before request can be submitted. </t>
  </si>
  <si>
    <t>Updated 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</si>
</sst>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164" formatCode="m/d/yyyy;@"/>
    <numFmt numFmtId="165" formatCode="mmm"/>
    <numFmt numFmtId="166" formatCode="[$-409]d\-mmm\-yy;@"/>
    <numFmt numFmtId="167" formatCode="&quot;$&quot;#,##0.00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rgb="FF000000"/>
      <name val="Aptos"/>
      <family val="2"/>
    </font>
    <font>
      <sz val="11"/>
      <color theme="1"/>
      <name val="Aptos"/>
      <family val="2"/>
    </font>
    <font>
      <b/>
      <sz val="14"/>
      <name val="Aptos"/>
      <family val="2"/>
    </font>
    <font>
      <b/>
      <sz val="11"/>
      <color theme="1"/>
      <name val="Aptos"/>
      <family val="2"/>
    </font>
    <font>
      <b/>
      <sz val="11"/>
      <color rgb="FFC00000"/>
      <name val="Aptos"/>
      <family val="2"/>
    </font>
    <font>
      <sz val="11"/>
      <name val="Aptos"/>
      <family val="2"/>
    </font>
    <font>
      <b/>
      <sz val="11"/>
      <color rgb="FFFF0000"/>
      <name val="Aptos"/>
      <family val="2"/>
    </font>
    <font>
      <sz val="10"/>
      <color theme="1"/>
      <name val="Aptos"/>
      <family val="2"/>
    </font>
    <font>
      <b/>
      <i/>
      <sz val="17"/>
      <color rgb="FFFF0000"/>
      <name val="Aptos"/>
      <family val="2"/>
    </font>
    <font>
      <u/>
      <sz val="11"/>
      <name val="Aptos"/>
      <family val="2"/>
    </font>
    <font>
      <b/>
      <sz val="20"/>
      <color theme="1"/>
      <name val="Aptos Narrow"/>
      <family val="2"/>
      <scheme val="minor"/>
    </font>
    <font>
      <b/>
      <sz val="11"/>
      <color rgb="FF0070C0"/>
      <name val="Aptos"/>
      <family val="2"/>
    </font>
    <font>
      <b/>
      <sz val="12"/>
      <name val="Aptos"/>
      <family val="2"/>
    </font>
    <font>
      <b/>
      <sz val="12"/>
      <color rgb="FF000000"/>
      <name val="Aptos"/>
      <family val="2"/>
    </font>
    <font>
      <b/>
      <sz val="12"/>
      <color rgb="FFC00000"/>
      <name val="Aptos"/>
      <family val="2"/>
    </font>
    <font>
      <b/>
      <sz val="12"/>
      <color theme="1"/>
      <name val="Aptos"/>
      <family val="2"/>
    </font>
    <font>
      <b/>
      <sz val="11"/>
      <color rgb="FF7030A0"/>
      <name val="Aptos"/>
      <family val="2"/>
    </font>
    <font>
      <b/>
      <sz val="11"/>
      <color theme="1"/>
      <name val="Aptos"/>
    </font>
    <font>
      <sz val="11"/>
      <color theme="1"/>
      <name val="Aptos"/>
    </font>
    <font>
      <b/>
      <sz val="11"/>
      <color rgb="FF0432FF"/>
      <name val="Aptos"/>
      <family val="2"/>
    </font>
    <font>
      <b/>
      <i/>
      <sz val="12"/>
      <color rgb="FFFF0000"/>
      <name val="Aptos"/>
      <family val="2"/>
    </font>
    <font>
      <b/>
      <sz val="12"/>
      <color theme="1"/>
      <name val="Aptos"/>
    </font>
  </fonts>
  <fills count="14">
    <fill>
      <patternFill patternType="none"/>
    </fill>
    <fill>
      <patternFill patternType="gray125"/>
    </fill>
    <fill>
      <patternFill patternType="solid">
        <fgColor rgb="FFFFFD78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2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7" fillId="0" borderId="15" xfId="0" applyFont="1" applyBorder="1"/>
    <xf numFmtId="0" fontId="9" fillId="0" borderId="0" xfId="0" quotePrefix="1" applyFont="1" applyAlignment="1">
      <alignment horizontal="center"/>
    </xf>
    <xf numFmtId="0" fontId="3" fillId="0" borderId="0" xfId="0" applyFont="1" applyAlignment="1">
      <alignment horizontal="right"/>
    </xf>
    <xf numFmtId="8" fontId="3" fillId="0" borderId="0" xfId="1" applyNumberFormat="1" applyFont="1" applyFill="1" applyAlignment="1" applyProtection="1">
      <alignment horizontal="center"/>
    </xf>
    <xf numFmtId="165" fontId="3" fillId="0" borderId="0" xfId="0" applyNumberFormat="1" applyFont="1" applyAlignment="1">
      <alignment horizontal="right"/>
    </xf>
    <xf numFmtId="0" fontId="3" fillId="0" borderId="15" xfId="0" applyFont="1" applyBorder="1"/>
    <xf numFmtId="164" fontId="3" fillId="3" borderId="15" xfId="0" applyNumberFormat="1" applyFont="1" applyFill="1" applyBorder="1"/>
    <xf numFmtId="0" fontId="3" fillId="0" borderId="17" xfId="0" applyFont="1" applyBorder="1"/>
    <xf numFmtId="164" fontId="8" fillId="4" borderId="21" xfId="0" applyNumberFormat="1" applyFont="1" applyFill="1" applyBorder="1"/>
    <xf numFmtId="166" fontId="3" fillId="0" borderId="0" xfId="0" applyNumberFormat="1" applyFont="1" applyAlignment="1">
      <alignment horizontal="center"/>
    </xf>
    <xf numFmtId="166" fontId="3" fillId="5" borderId="0" xfId="0" applyNumberFormat="1" applyFont="1" applyFill="1" applyAlignment="1">
      <alignment horizontal="center"/>
    </xf>
    <xf numFmtId="1" fontId="3" fillId="0" borderId="0" xfId="0" applyNumberFormat="1" applyFont="1" applyAlignment="1">
      <alignment horizontal="center"/>
    </xf>
    <xf numFmtId="9" fontId="3" fillId="0" borderId="0" xfId="2" applyFont="1" applyAlignment="1" applyProtection="1">
      <alignment horizontal="center"/>
    </xf>
    <xf numFmtId="8" fontId="3" fillId="6" borderId="0" xfId="1" applyNumberFormat="1" applyFont="1" applyFill="1" applyAlignment="1" applyProtection="1">
      <alignment horizontal="right"/>
    </xf>
    <xf numFmtId="8" fontId="3" fillId="7" borderId="0" xfId="1" applyNumberFormat="1" applyFont="1" applyFill="1" applyAlignment="1" applyProtection="1">
      <alignment horizontal="right"/>
    </xf>
    <xf numFmtId="8" fontId="3" fillId="0" borderId="0" xfId="1" applyNumberFormat="1" applyFont="1" applyFill="1" applyBorder="1" applyAlignment="1" applyProtection="1">
      <alignment horizontal="center"/>
    </xf>
    <xf numFmtId="8" fontId="5" fillId="7" borderId="23" xfId="1" applyNumberFormat="1" applyFont="1" applyFill="1" applyBorder="1" applyAlignment="1" applyProtection="1">
      <alignment horizontal="right"/>
    </xf>
    <xf numFmtId="0" fontId="7" fillId="0" borderId="15" xfId="0" applyFont="1" applyBorder="1" applyProtection="1">
      <protection hidden="1"/>
    </xf>
    <xf numFmtId="2" fontId="3" fillId="0" borderId="0" xfId="0" applyNumberFormat="1" applyFont="1"/>
    <xf numFmtId="0" fontId="10" fillId="0" borderId="0" xfId="0" applyFont="1"/>
    <xf numFmtId="167" fontId="3" fillId="0" borderId="0" xfId="0" applyNumberFormat="1" applyFont="1"/>
    <xf numFmtId="167" fontId="3" fillId="0" borderId="5" xfId="0" applyNumberFormat="1" applyFont="1" applyBorder="1"/>
    <xf numFmtId="0" fontId="9" fillId="0" borderId="0" xfId="0" applyFont="1" applyAlignment="1">
      <alignment vertical="top" wrapText="1"/>
    </xf>
    <xf numFmtId="2" fontId="6" fillId="0" borderId="0" xfId="0" applyNumberFormat="1" applyFont="1"/>
    <xf numFmtId="0" fontId="11" fillId="0" borderId="0" xfId="0" applyFont="1" applyProtection="1">
      <protection hidden="1"/>
    </xf>
    <xf numFmtId="167" fontId="7" fillId="0" borderId="15" xfId="0" applyNumberFormat="1" applyFont="1" applyBorder="1"/>
    <xf numFmtId="0" fontId="6" fillId="0" borderId="0" xfId="0" applyFont="1"/>
    <xf numFmtId="0" fontId="3" fillId="0" borderId="0" xfId="0" quotePrefix="1" applyFont="1"/>
    <xf numFmtId="0" fontId="7" fillId="0" borderId="0" xfId="0" applyFont="1"/>
    <xf numFmtId="0" fontId="4" fillId="0" borderId="0" xfId="0" applyFont="1"/>
    <xf numFmtId="0" fontId="7" fillId="0" borderId="0" xfId="0" applyFont="1" applyAlignment="1">
      <alignment wrapText="1"/>
    </xf>
    <xf numFmtId="0" fontId="3" fillId="0" borderId="28" xfId="0" applyFont="1" applyBorder="1"/>
    <xf numFmtId="0" fontId="3" fillId="0" borderId="18" xfId="0" applyFont="1" applyBorder="1"/>
    <xf numFmtId="0" fontId="3" fillId="0" borderId="23" xfId="0" applyFont="1" applyBorder="1"/>
    <xf numFmtId="164" fontId="3" fillId="0" borderId="25" xfId="0" applyNumberFormat="1" applyFont="1" applyBorder="1"/>
    <xf numFmtId="164" fontId="3" fillId="0" borderId="2" xfId="0" applyNumberFormat="1" applyFont="1" applyBorder="1"/>
    <xf numFmtId="0" fontId="3" fillId="0" borderId="6" xfId="0" applyFont="1" applyBorder="1" applyAlignment="1">
      <alignment wrapText="1"/>
    </xf>
    <xf numFmtId="0" fontId="3" fillId="0" borderId="12" xfId="0" applyFont="1" applyBorder="1" applyAlignment="1">
      <alignment wrapText="1"/>
    </xf>
    <xf numFmtId="44" fontId="6" fillId="2" borderId="11" xfId="1" applyFont="1" applyFill="1" applyBorder="1" applyAlignment="1" applyProtection="1">
      <alignment vertical="center"/>
      <protection locked="0"/>
    </xf>
    <xf numFmtId="167" fontId="3" fillId="5" borderId="11" xfId="0" applyNumberFormat="1" applyFont="1" applyFill="1" applyBorder="1" applyAlignment="1">
      <alignment vertical="center"/>
    </xf>
    <xf numFmtId="167" fontId="6" fillId="8" borderId="11" xfId="0" applyNumberFormat="1" applyFont="1" applyFill="1" applyBorder="1" applyAlignment="1">
      <alignment vertical="center"/>
    </xf>
    <xf numFmtId="167" fontId="6" fillId="9" borderId="11" xfId="0" applyNumberFormat="1" applyFont="1" applyFill="1" applyBorder="1" applyAlignment="1">
      <alignment vertical="center"/>
    </xf>
    <xf numFmtId="1" fontId="6" fillId="10" borderId="11" xfId="0" applyNumberFormat="1" applyFont="1" applyFill="1" applyBorder="1" applyAlignment="1">
      <alignment vertical="center"/>
    </xf>
    <xf numFmtId="164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 wrapText="1"/>
    </xf>
    <xf numFmtId="0" fontId="15" fillId="11" borderId="0" xfId="0" applyFont="1" applyFill="1" applyAlignment="1">
      <alignment vertical="center"/>
    </xf>
    <xf numFmtId="49" fontId="16" fillId="11" borderId="0" xfId="0" applyNumberFormat="1" applyFont="1" applyFill="1" applyAlignment="1" applyProtection="1">
      <alignment horizontal="left" vertical="center"/>
      <protection locked="0"/>
    </xf>
    <xf numFmtId="0" fontId="15" fillId="11" borderId="1" xfId="0" applyFont="1" applyFill="1" applyBorder="1" applyAlignment="1">
      <alignment horizontal="right" vertical="center"/>
    </xf>
    <xf numFmtId="0" fontId="15" fillId="12" borderId="1" xfId="0" applyFont="1" applyFill="1" applyBorder="1" applyAlignment="1">
      <alignment horizontal="right" vertical="center"/>
    </xf>
    <xf numFmtId="49" fontId="16" fillId="12" borderId="1" xfId="0" applyNumberFormat="1" applyFont="1" applyFill="1" applyBorder="1" applyAlignment="1" applyProtection="1">
      <alignment horizontal="left" vertical="center"/>
      <protection locked="0"/>
    </xf>
    <xf numFmtId="0" fontId="16" fillId="11" borderId="1" xfId="0" applyFont="1" applyFill="1" applyBorder="1" applyAlignment="1">
      <alignment vertical="center"/>
    </xf>
    <xf numFmtId="0" fontId="15" fillId="11" borderId="13" xfId="0" applyFont="1" applyFill="1" applyBorder="1" applyAlignment="1">
      <alignment horizontal="center" vertical="center"/>
    </xf>
    <xf numFmtId="0" fontId="15" fillId="11" borderId="14" xfId="0" applyFont="1" applyFill="1" applyBorder="1" applyAlignment="1">
      <alignment horizontal="center" vertical="center"/>
    </xf>
    <xf numFmtId="0" fontId="16" fillId="11" borderId="7" xfId="0" applyFont="1" applyFill="1" applyBorder="1" applyAlignment="1" applyProtection="1">
      <alignment horizontal="center" vertical="center"/>
      <protection locked="0"/>
    </xf>
    <xf numFmtId="10" fontId="16" fillId="11" borderId="0" xfId="2" applyNumberFormat="1" applyFont="1" applyFill="1" applyBorder="1" applyAlignment="1" applyProtection="1">
      <alignment horizontal="center" vertical="center"/>
      <protection locked="0"/>
    </xf>
    <xf numFmtId="0" fontId="15" fillId="11" borderId="19" xfId="0" applyFont="1" applyFill="1" applyBorder="1" applyAlignment="1">
      <alignment horizontal="center" vertical="center"/>
    </xf>
    <xf numFmtId="10" fontId="15" fillId="11" borderId="20" xfId="2" applyNumberFormat="1" applyFont="1" applyFill="1" applyBorder="1" applyAlignment="1">
      <alignment horizontal="right" vertical="center"/>
    </xf>
    <xf numFmtId="0" fontId="16" fillId="11" borderId="0" xfId="0" applyFont="1" applyFill="1" applyAlignment="1" applyProtection="1">
      <alignment vertical="center"/>
      <protection locked="0"/>
    </xf>
    <xf numFmtId="166" fontId="3" fillId="5" borderId="0" xfId="0" quotePrefix="1" applyNumberFormat="1" applyFont="1" applyFill="1" applyAlignment="1">
      <alignment horizontal="center"/>
    </xf>
    <xf numFmtId="166" fontId="3" fillId="0" borderId="0" xfId="0" applyNumberFormat="1" applyFont="1"/>
    <xf numFmtId="0" fontId="18" fillId="0" borderId="0" xfId="0" applyFont="1" applyAlignment="1">
      <alignment horizontal="left" indent="1"/>
    </xf>
    <xf numFmtId="0" fontId="3" fillId="0" borderId="16" xfId="0" applyFont="1" applyBorder="1"/>
    <xf numFmtId="0" fontId="3" fillId="0" borderId="0" xfId="0" applyFont="1" applyAlignment="1">
      <alignment horizontal="left" indent="3"/>
    </xf>
    <xf numFmtId="0" fontId="3" fillId="0" borderId="29" xfId="0" applyFont="1" applyBorder="1"/>
    <xf numFmtId="0" fontId="7" fillId="0" borderId="28" xfId="0" applyFont="1" applyBorder="1"/>
    <xf numFmtId="0" fontId="3" fillId="0" borderId="0" xfId="0" applyFont="1" applyAlignment="1">
      <alignment horizontal="left" indent="2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5" fillId="0" borderId="0" xfId="0" applyFont="1"/>
    <xf numFmtId="0" fontId="3" fillId="0" borderId="26" xfId="0" quotePrefix="1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2" xfId="0" applyFont="1" applyBorder="1" applyProtection="1">
      <protection locked="0"/>
    </xf>
    <xf numFmtId="0" fontId="3" fillId="0" borderId="14" xfId="0" quotePrefix="1" applyFont="1" applyBorder="1" applyProtection="1">
      <protection locked="0"/>
    </xf>
    <xf numFmtId="0" fontId="3" fillId="0" borderId="16" xfId="0" applyFont="1" applyBorder="1" applyProtection="1">
      <protection locked="0"/>
    </xf>
    <xf numFmtId="0" fontId="3" fillId="0" borderId="27" xfId="0" applyFont="1" applyBorder="1" applyProtection="1">
      <protection locked="0"/>
    </xf>
    <xf numFmtId="0" fontId="7" fillId="0" borderId="16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5" fillId="11" borderId="0" xfId="0" applyFont="1" applyFill="1" applyAlignment="1">
      <alignment horizontal="right" vertical="center"/>
    </xf>
    <xf numFmtId="14" fontId="3" fillId="0" borderId="0" xfId="0" quotePrefix="1" applyNumberFormat="1" applyFont="1"/>
    <xf numFmtId="0" fontId="21" fillId="0" borderId="0" xfId="0" applyFont="1"/>
    <xf numFmtId="2" fontId="3" fillId="0" borderId="11" xfId="0" applyNumberFormat="1" applyFont="1" applyBorder="1" applyAlignment="1">
      <alignment vertic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16" fillId="11" borderId="19" xfId="0" applyFont="1" applyFill="1" applyBorder="1" applyAlignment="1" applyProtection="1">
      <alignment horizontal="center" vertical="center" wrapText="1"/>
      <protection locked="0"/>
    </xf>
    <xf numFmtId="0" fontId="16" fillId="11" borderId="20" xfId="0" applyFont="1" applyFill="1" applyBorder="1" applyAlignment="1" applyProtection="1">
      <alignment horizontal="center" vertical="center" wrapText="1"/>
      <protection locked="0"/>
    </xf>
    <xf numFmtId="0" fontId="16" fillId="11" borderId="22" xfId="0" applyFont="1" applyFill="1" applyBorder="1" applyAlignment="1" applyProtection="1">
      <alignment horizontal="center" vertical="center" wrapText="1"/>
      <protection locked="0"/>
    </xf>
    <xf numFmtId="0" fontId="14" fillId="11" borderId="8" xfId="0" applyFont="1" applyFill="1" applyBorder="1" applyAlignment="1">
      <alignment horizontal="center" vertical="center" wrapText="1"/>
    </xf>
    <xf numFmtId="0" fontId="14" fillId="11" borderId="9" xfId="0" applyFont="1" applyFill="1" applyBorder="1" applyAlignment="1">
      <alignment horizontal="center" vertical="center" wrapText="1"/>
    </xf>
    <xf numFmtId="0" fontId="14" fillId="11" borderId="10" xfId="0" applyFont="1" applyFill="1" applyBorder="1" applyAlignment="1">
      <alignment horizontal="center" vertical="center" wrapText="1"/>
    </xf>
    <xf numFmtId="0" fontId="14" fillId="11" borderId="7" xfId="0" applyFont="1" applyFill="1" applyBorder="1" applyAlignment="1">
      <alignment horizontal="center" vertical="center" wrapText="1"/>
    </xf>
    <xf numFmtId="0" fontId="14" fillId="11" borderId="0" xfId="0" applyFont="1" applyFill="1" applyAlignment="1">
      <alignment horizontal="center" vertical="center" wrapText="1"/>
    </xf>
    <xf numFmtId="0" fontId="14" fillId="11" borderId="12" xfId="0" applyFont="1" applyFill="1" applyBorder="1" applyAlignment="1">
      <alignment horizontal="center" vertical="center" wrapText="1"/>
    </xf>
    <xf numFmtId="0" fontId="15" fillId="11" borderId="7" xfId="0" applyFont="1" applyFill="1" applyBorder="1" applyAlignment="1">
      <alignment horizontal="center" vertical="center"/>
    </xf>
    <xf numFmtId="0" fontId="15" fillId="11" borderId="0" xfId="0" applyFont="1" applyFill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6" fillId="11" borderId="0" xfId="0" applyFont="1" applyFill="1" applyAlignment="1" applyProtection="1">
      <alignment horizontal="left" vertical="center"/>
      <protection locked="0"/>
    </xf>
    <xf numFmtId="0" fontId="15" fillId="11" borderId="0" xfId="0" applyFont="1" applyFill="1" applyAlignment="1">
      <alignment horizontal="right" vertical="center"/>
    </xf>
    <xf numFmtId="0" fontId="16" fillId="12" borderId="1" xfId="0" applyFont="1" applyFill="1" applyBorder="1" applyAlignment="1" applyProtection="1">
      <alignment horizontal="left" vertical="center"/>
      <protection locked="0"/>
    </xf>
    <xf numFmtId="0" fontId="16" fillId="11" borderId="1" xfId="0" applyFont="1" applyFill="1" applyBorder="1" applyAlignment="1" applyProtection="1">
      <alignment horizontal="left" vertical="center"/>
      <protection locked="0"/>
    </xf>
    <xf numFmtId="0" fontId="15" fillId="11" borderId="4" xfId="0" applyFont="1" applyFill="1" applyBorder="1" applyAlignment="1">
      <alignment horizontal="center" vertical="center"/>
    </xf>
    <xf numFmtId="0" fontId="15" fillId="11" borderId="5" xfId="0" applyFont="1" applyFill="1" applyBorder="1" applyAlignment="1">
      <alignment horizontal="center" vertical="center"/>
    </xf>
    <xf numFmtId="0" fontId="16" fillId="11" borderId="19" xfId="0" applyFont="1" applyFill="1" applyBorder="1" applyAlignment="1" applyProtection="1">
      <alignment horizontal="left" vertical="center" wrapText="1"/>
      <protection locked="0"/>
    </xf>
    <xf numFmtId="0" fontId="16" fillId="11" borderId="20" xfId="0" applyFont="1" applyFill="1" applyBorder="1" applyAlignment="1" applyProtection="1">
      <alignment horizontal="left" vertical="center" wrapText="1"/>
      <protection locked="0"/>
    </xf>
    <xf numFmtId="0" fontId="16" fillId="11" borderId="22" xfId="0" applyFont="1" applyFill="1" applyBorder="1" applyAlignment="1" applyProtection="1">
      <alignment horizontal="left" vertical="center" wrapText="1"/>
      <protection locked="0"/>
    </xf>
    <xf numFmtId="0" fontId="16" fillId="11" borderId="1" xfId="0" applyFont="1" applyFill="1" applyBorder="1" applyAlignment="1" applyProtection="1">
      <alignment horizontal="center" vertical="center"/>
      <protection locked="0"/>
    </xf>
    <xf numFmtId="0" fontId="16" fillId="11" borderId="3" xfId="0" applyFont="1" applyFill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17" fillId="13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16" fillId="11" borderId="7" xfId="0" applyFont="1" applyFill="1" applyBorder="1" applyAlignment="1" applyProtection="1">
      <alignment horizontal="center" vertical="center" wrapText="1"/>
      <protection locked="0"/>
    </xf>
    <xf numFmtId="0" fontId="16" fillId="11" borderId="0" xfId="0" applyFont="1" applyFill="1" applyAlignment="1" applyProtection="1">
      <alignment horizontal="center" vertical="center" wrapText="1"/>
      <protection locked="0"/>
    </xf>
    <xf numFmtId="0" fontId="16" fillId="11" borderId="12" xfId="0" applyFont="1" applyFill="1" applyBorder="1" applyAlignment="1" applyProtection="1">
      <alignment horizontal="center" vertical="center" wrapText="1"/>
      <protection locked="0"/>
    </xf>
    <xf numFmtId="0" fontId="19" fillId="0" borderId="17" xfId="0" quotePrefix="1" applyFont="1" applyBorder="1" applyAlignment="1">
      <alignment horizontal="center"/>
    </xf>
    <xf numFmtId="0" fontId="19" fillId="0" borderId="28" xfId="0" quotePrefix="1" applyFont="1" applyBorder="1" applyAlignment="1">
      <alignment horizontal="center"/>
    </xf>
    <xf numFmtId="0" fontId="19" fillId="0" borderId="18" xfId="0" quotePrefix="1" applyFont="1" applyBorder="1" applyAlignment="1">
      <alignment horizontal="center"/>
    </xf>
    <xf numFmtId="0" fontId="12" fillId="0" borderId="0" xfId="0" applyFont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23">
    <dxf>
      <font>
        <color theme="3" tint="0.89996032593768116"/>
      </font>
      <fill>
        <patternFill>
          <bgColor theme="3" tint="0.89996032593768116"/>
        </patternFill>
      </fill>
    </dxf>
    <dxf>
      <font>
        <color theme="3" tint="0.89996032593768116"/>
      </font>
      <fill>
        <patternFill>
          <bgColor theme="3" tint="0.89996032593768116"/>
        </patternFill>
      </fill>
    </dxf>
    <dxf>
      <font>
        <color rgb="FFFF0000"/>
      </font>
      <fill>
        <patternFill>
          <bgColor rgb="FF00FA00"/>
        </patternFill>
      </fill>
    </dxf>
    <dxf>
      <font>
        <color theme="3" tint="0.89996032593768116"/>
      </font>
      <fill>
        <patternFill>
          <bgColor theme="3" tint="0.89996032593768116"/>
        </patternFill>
      </fill>
    </dxf>
    <dxf>
      <font>
        <b/>
        <i val="0"/>
        <strike val="0"/>
        <color theme="0"/>
      </font>
      <fill>
        <patternFill>
          <bgColor rgb="FFC00000"/>
        </patternFill>
      </fill>
    </dxf>
    <dxf>
      <font>
        <b/>
        <i val="0"/>
        <strike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C00000"/>
        </patternFill>
      </fill>
    </dxf>
    <dxf>
      <font>
        <b/>
        <i val="0"/>
        <color rgb="FFFF0000"/>
      </font>
      <fill>
        <patternFill>
          <bgColor rgb="FF00FF00"/>
        </patternFill>
      </fill>
    </dxf>
    <dxf>
      <font>
        <b/>
        <i val="0"/>
        <strike val="0"/>
        <color theme="0"/>
      </font>
      <numFmt numFmtId="30" formatCode="@"/>
      <fill>
        <patternFill>
          <bgColor rgb="FFC00000"/>
        </patternFill>
      </fill>
    </dxf>
    <dxf>
      <font>
        <b/>
        <i val="0"/>
        <color rgb="FFFF0000"/>
      </font>
      <fill>
        <patternFill>
          <bgColor rgb="FF00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rgb="FFC00000"/>
      </font>
      <fill>
        <patternFill>
          <bgColor theme="3" tint="0.59996337778862885"/>
        </patternFill>
      </fill>
    </dxf>
    <dxf>
      <font>
        <b/>
        <i val="0"/>
        <color rgb="FFFF0000"/>
      </font>
      <fill>
        <patternFill>
          <bgColor rgb="FF00FF00"/>
        </patternFill>
      </fill>
    </dxf>
    <dxf>
      <font>
        <b/>
        <i val="0"/>
        <color rgb="FFFF0000"/>
      </font>
      <fill>
        <patternFill>
          <bgColor rgb="FF00FA00"/>
        </patternFill>
      </fill>
    </dxf>
  </dxfs>
  <tableStyles count="0" defaultTableStyle="TableStyleMedium2" defaultPivotStyle="PivotStyleLight16"/>
  <colors>
    <mruColors>
      <color rgb="FF00FA00"/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</xdr:rowOff>
    </xdr:from>
    <xdr:to>
      <xdr:col>10</xdr:col>
      <xdr:colOff>466725</xdr:colOff>
      <xdr:row>16</xdr:row>
      <xdr:rowOff>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260370-5D5D-FA4C-B8E8-4E51CA718FBD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264"/>
        <a:stretch/>
      </xdr:blipFill>
      <xdr:spPr>
        <a:xfrm>
          <a:off x="682625" y="330201"/>
          <a:ext cx="6515100" cy="28575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19050</xdr:colOff>
      <xdr:row>17</xdr:row>
      <xdr:rowOff>38100</xdr:rowOff>
    </xdr:from>
    <xdr:to>
      <xdr:col>10</xdr:col>
      <xdr:colOff>476250</xdr:colOff>
      <xdr:row>31</xdr:row>
      <xdr:rowOff>28574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A5DC858-866D-C64D-BE4C-0A632C03E771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339"/>
        <a:stretch/>
      </xdr:blipFill>
      <xdr:spPr>
        <a:xfrm>
          <a:off x="692150" y="3416300"/>
          <a:ext cx="6515100" cy="26574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7</xdr:col>
      <xdr:colOff>57150</xdr:colOff>
      <xdr:row>24</xdr:row>
      <xdr:rowOff>38100</xdr:rowOff>
    </xdr:from>
    <xdr:to>
      <xdr:col>8</xdr:col>
      <xdr:colOff>64770</xdr:colOff>
      <xdr:row>25</xdr:row>
      <xdr:rowOff>40005</xdr:rowOff>
    </xdr:to>
    <xdr:sp macro="" textlink="">
      <xdr:nvSpPr>
        <xdr:cNvPr id="4" name="Left Arrow 3">
          <a:extLst>
            <a:ext uri="{FF2B5EF4-FFF2-40B4-BE49-F238E27FC236}">
              <a16:creationId xmlns:a16="http://schemas.microsoft.com/office/drawing/2014/main" id="{3E029918-6DD1-CE46-A77B-EB80BDA4DB6C}"/>
            </a:ext>
          </a:extLst>
        </xdr:cNvPr>
        <xdr:cNvSpPr/>
      </xdr:nvSpPr>
      <xdr:spPr>
        <a:xfrm>
          <a:off x="4768850" y="4749800"/>
          <a:ext cx="680720" cy="192405"/>
        </a:xfrm>
        <a:prstGeom prst="leftArrow">
          <a:avLst/>
        </a:prstGeom>
        <a:solidFill>
          <a:schemeClr val="accent2">
            <a:lumMod val="75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7</xdr:col>
      <xdr:colOff>238125</xdr:colOff>
      <xdr:row>9</xdr:row>
      <xdr:rowOff>85725</xdr:rowOff>
    </xdr:from>
    <xdr:to>
      <xdr:col>8</xdr:col>
      <xdr:colOff>198755</xdr:colOff>
      <xdr:row>10</xdr:row>
      <xdr:rowOff>99695</xdr:rowOff>
    </xdr:to>
    <xdr:sp macro="" textlink="">
      <xdr:nvSpPr>
        <xdr:cNvPr id="5" name="Left Arrow 4">
          <a:extLst>
            <a:ext uri="{FF2B5EF4-FFF2-40B4-BE49-F238E27FC236}">
              <a16:creationId xmlns:a16="http://schemas.microsoft.com/office/drawing/2014/main" id="{05703374-23D7-2B43-9E31-DDC4BB7B8E1B}"/>
            </a:ext>
          </a:extLst>
        </xdr:cNvPr>
        <xdr:cNvSpPr/>
      </xdr:nvSpPr>
      <xdr:spPr>
        <a:xfrm>
          <a:off x="4949825" y="1939925"/>
          <a:ext cx="633730" cy="204470"/>
        </a:xfrm>
        <a:prstGeom prst="left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 editAs="oneCell">
    <xdr:from>
      <xdr:col>1</xdr:col>
      <xdr:colOff>66675</xdr:colOff>
      <xdr:row>32</xdr:row>
      <xdr:rowOff>95251</xdr:rowOff>
    </xdr:from>
    <xdr:to>
      <xdr:col>10</xdr:col>
      <xdr:colOff>523875</xdr:colOff>
      <xdr:row>45</xdr:row>
      <xdr:rowOff>152402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A796003-AF64-8042-ACE7-8F3D9AF12975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6515"/>
        <a:stretch/>
      </xdr:blipFill>
      <xdr:spPr>
        <a:xfrm>
          <a:off x="739775" y="6330951"/>
          <a:ext cx="6515100" cy="25336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7</xdr:col>
      <xdr:colOff>85773</xdr:colOff>
      <xdr:row>25</xdr:row>
      <xdr:rowOff>62067</xdr:rowOff>
    </xdr:from>
    <xdr:to>
      <xdr:col>8</xdr:col>
      <xdr:colOff>95489</xdr:colOff>
      <xdr:row>26</xdr:row>
      <xdr:rowOff>67262</xdr:rowOff>
    </xdr:to>
    <xdr:sp macro="" textlink="">
      <xdr:nvSpPr>
        <xdr:cNvPr id="7" name="Left Arrow 6">
          <a:extLst>
            <a:ext uri="{FF2B5EF4-FFF2-40B4-BE49-F238E27FC236}">
              <a16:creationId xmlns:a16="http://schemas.microsoft.com/office/drawing/2014/main" id="{1A478626-EFCB-9D4F-8CC0-00515C4D0CD2}"/>
            </a:ext>
          </a:extLst>
        </xdr:cNvPr>
        <xdr:cNvSpPr/>
      </xdr:nvSpPr>
      <xdr:spPr>
        <a:xfrm>
          <a:off x="4797473" y="4964267"/>
          <a:ext cx="682816" cy="195695"/>
        </a:xfrm>
        <a:prstGeom prst="leftArrow">
          <a:avLst/>
        </a:prstGeom>
        <a:solidFill>
          <a:schemeClr val="tx2">
            <a:lumMod val="75000"/>
          </a:schemeClr>
        </a:solidFill>
        <a:ln>
          <a:solidFill>
            <a:schemeClr val="tx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6</xdr:col>
      <xdr:colOff>295275</xdr:colOff>
      <xdr:row>37</xdr:row>
      <xdr:rowOff>76200</xdr:rowOff>
    </xdr:from>
    <xdr:to>
      <xdr:col>7</xdr:col>
      <xdr:colOff>555625</xdr:colOff>
      <xdr:row>40</xdr:row>
      <xdr:rowOff>1905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A70BD6B-CECB-7A4B-868A-FA74DB87115A}"/>
            </a:ext>
          </a:extLst>
        </xdr:cNvPr>
        <xdr:cNvSpPr/>
      </xdr:nvSpPr>
      <xdr:spPr>
        <a:xfrm>
          <a:off x="4333875" y="7264400"/>
          <a:ext cx="933450" cy="49720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6</xdr:col>
      <xdr:colOff>200025</xdr:colOff>
      <xdr:row>5</xdr:row>
      <xdr:rowOff>180975</xdr:rowOff>
    </xdr:from>
    <xdr:to>
      <xdr:col>7</xdr:col>
      <xdr:colOff>467995</xdr:colOff>
      <xdr:row>8</xdr:row>
      <xdr:rowOff>92075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97FF0489-6F51-2A4B-8DF5-BF6D33DAAE79}"/>
            </a:ext>
          </a:extLst>
        </xdr:cNvPr>
        <xdr:cNvSpPr/>
      </xdr:nvSpPr>
      <xdr:spPr>
        <a:xfrm>
          <a:off x="4238625" y="1273175"/>
          <a:ext cx="941070" cy="4826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8</xdr:col>
      <xdr:colOff>85725</xdr:colOff>
      <xdr:row>2</xdr:row>
      <xdr:rowOff>180975</xdr:rowOff>
    </xdr:from>
    <xdr:to>
      <xdr:col>11</xdr:col>
      <xdr:colOff>228600</xdr:colOff>
      <xdr:row>6</xdr:row>
      <xdr:rowOff>9525</xdr:rowOff>
    </xdr:to>
    <xdr:sp macro="" textlink="">
      <xdr:nvSpPr>
        <xdr:cNvPr id="10" name="Rectangular Callout 3">
          <a:extLst>
            <a:ext uri="{FF2B5EF4-FFF2-40B4-BE49-F238E27FC236}">
              <a16:creationId xmlns:a16="http://schemas.microsoft.com/office/drawing/2014/main" id="{EC5CB42F-8C2A-E54B-A524-63D964CD4778}"/>
            </a:ext>
          </a:extLst>
        </xdr:cNvPr>
        <xdr:cNvSpPr>
          <a:spLocks noChangeArrowheads="1"/>
        </xdr:cNvSpPr>
      </xdr:nvSpPr>
      <xdr:spPr bwMode="auto">
        <a:xfrm>
          <a:off x="5470525" y="701675"/>
          <a:ext cx="2162175" cy="590550"/>
        </a:xfrm>
        <a:prstGeom prst="wedgeRectCallout">
          <a:avLst>
            <a:gd name="adj1" fmla="val -60889"/>
            <a:gd name="adj2" fmla="val 85958"/>
          </a:avLst>
        </a:prstGeom>
        <a:solidFill>
          <a:schemeClr val="accent1">
            <a:lumMod val="60000"/>
            <a:lumOff val="40000"/>
          </a:schemeClr>
        </a:solidFill>
        <a:ln w="12700">
          <a:solidFill>
            <a:schemeClr val="accent1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Dates reflect first day of Semester or date of hire.</a:t>
          </a:r>
        </a:p>
      </xdr:txBody>
    </xdr:sp>
    <xdr:clientData/>
  </xdr:twoCellAnchor>
  <xdr:twoCellAnchor>
    <xdr:from>
      <xdr:col>8</xdr:col>
      <xdr:colOff>457200</xdr:colOff>
      <xdr:row>7</xdr:row>
      <xdr:rowOff>152400</xdr:rowOff>
    </xdr:from>
    <xdr:to>
      <xdr:col>11</xdr:col>
      <xdr:colOff>428625</xdr:colOff>
      <xdr:row>10</xdr:row>
      <xdr:rowOff>38100</xdr:rowOff>
    </xdr:to>
    <xdr:sp macro="" textlink="">
      <xdr:nvSpPr>
        <xdr:cNvPr id="11" name="Rectangular Callout 4">
          <a:extLst>
            <a:ext uri="{FF2B5EF4-FFF2-40B4-BE49-F238E27FC236}">
              <a16:creationId xmlns:a16="http://schemas.microsoft.com/office/drawing/2014/main" id="{BF722BAE-5EA6-1549-9BB7-70F02CDA2895}"/>
            </a:ext>
          </a:extLst>
        </xdr:cNvPr>
        <xdr:cNvSpPr>
          <a:spLocks noChangeArrowheads="1"/>
        </xdr:cNvSpPr>
      </xdr:nvSpPr>
      <xdr:spPr bwMode="auto">
        <a:xfrm>
          <a:off x="5842000" y="1625600"/>
          <a:ext cx="1990725" cy="457200"/>
        </a:xfrm>
        <a:prstGeom prst="wedgeRectCallout">
          <a:avLst>
            <a:gd name="adj1" fmla="val -63528"/>
            <a:gd name="adj2" fmla="val 38667"/>
          </a:avLst>
        </a:prstGeom>
        <a:solidFill>
          <a:schemeClr val="accent6">
            <a:lumMod val="60000"/>
            <a:lumOff val="40000"/>
          </a:schemeClr>
        </a:solidFill>
        <a:ln w="12700">
          <a:solidFill>
            <a:schemeClr val="accent6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Enter salary amount from spreadsheet</a:t>
          </a:r>
        </a:p>
      </xdr:txBody>
    </xdr:sp>
    <xdr:clientData/>
  </xdr:twoCellAnchor>
  <xdr:twoCellAnchor>
    <xdr:from>
      <xdr:col>8</xdr:col>
      <xdr:colOff>238125</xdr:colOff>
      <xdr:row>22</xdr:row>
      <xdr:rowOff>57150</xdr:rowOff>
    </xdr:from>
    <xdr:to>
      <xdr:col>11</xdr:col>
      <xdr:colOff>123825</xdr:colOff>
      <xdr:row>24</xdr:row>
      <xdr:rowOff>152400</xdr:rowOff>
    </xdr:to>
    <xdr:sp macro="" textlink="">
      <xdr:nvSpPr>
        <xdr:cNvPr id="12" name="Rectangular Callout 12">
          <a:extLst>
            <a:ext uri="{FF2B5EF4-FFF2-40B4-BE49-F238E27FC236}">
              <a16:creationId xmlns:a16="http://schemas.microsoft.com/office/drawing/2014/main" id="{EBA6BA68-3002-4B40-9009-CAC08DAFA2DD}"/>
            </a:ext>
          </a:extLst>
        </xdr:cNvPr>
        <xdr:cNvSpPr>
          <a:spLocks noChangeArrowheads="1"/>
        </xdr:cNvSpPr>
      </xdr:nvSpPr>
      <xdr:spPr bwMode="auto">
        <a:xfrm>
          <a:off x="5622925" y="4387850"/>
          <a:ext cx="1905000" cy="476250"/>
        </a:xfrm>
        <a:prstGeom prst="wedgeRectCallout">
          <a:avLst>
            <a:gd name="adj1" fmla="val -58931"/>
            <a:gd name="adj2" fmla="val 47116"/>
          </a:avLst>
        </a:prstGeom>
        <a:solidFill>
          <a:schemeClr val="accent2">
            <a:lumMod val="60000"/>
            <a:lumOff val="40000"/>
          </a:schemeClr>
        </a:solidFill>
        <a:ln w="12700">
          <a:solidFill>
            <a:schemeClr val="accent2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Enter monthly amount from spreadsheet</a:t>
          </a:r>
        </a:p>
      </xdr:txBody>
    </xdr:sp>
    <xdr:clientData/>
  </xdr:twoCellAnchor>
  <xdr:twoCellAnchor>
    <xdr:from>
      <xdr:col>8</xdr:col>
      <xdr:colOff>423613</xdr:colOff>
      <xdr:row>25</xdr:row>
      <xdr:rowOff>103159</xdr:rowOff>
    </xdr:from>
    <xdr:to>
      <xdr:col>11</xdr:col>
      <xdr:colOff>166438</xdr:colOff>
      <xdr:row>27</xdr:row>
      <xdr:rowOff>160309</xdr:rowOff>
    </xdr:to>
    <xdr:sp macro="" textlink="">
      <xdr:nvSpPr>
        <xdr:cNvPr id="13" name="Rectangular Callout 28">
          <a:extLst>
            <a:ext uri="{FF2B5EF4-FFF2-40B4-BE49-F238E27FC236}">
              <a16:creationId xmlns:a16="http://schemas.microsoft.com/office/drawing/2014/main" id="{EFCCC495-98EF-7141-9A38-82EC70933AE2}"/>
            </a:ext>
          </a:extLst>
        </xdr:cNvPr>
        <xdr:cNvSpPr>
          <a:spLocks noChangeArrowheads="1"/>
        </xdr:cNvSpPr>
      </xdr:nvSpPr>
      <xdr:spPr bwMode="auto">
        <a:xfrm>
          <a:off x="5808413" y="5005359"/>
          <a:ext cx="1762125" cy="438150"/>
        </a:xfrm>
        <a:prstGeom prst="wedgeRectCallout">
          <a:avLst>
            <a:gd name="adj1" fmla="val -68053"/>
            <a:gd name="adj2" fmla="val -37945"/>
          </a:avLst>
        </a:prstGeom>
        <a:solidFill>
          <a:schemeClr val="tx2">
            <a:lumMod val="60000"/>
            <a:lumOff val="40000"/>
          </a:schemeClr>
        </a:solidFill>
        <a:ln w="12700">
          <a:solidFill>
            <a:schemeClr val="tx2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Enter pays &amp; factors from spreadsheet</a:t>
          </a:r>
        </a:p>
      </xdr:txBody>
    </xdr:sp>
    <xdr:clientData/>
  </xdr:twoCellAnchor>
  <xdr:twoCellAnchor>
    <xdr:from>
      <xdr:col>8</xdr:col>
      <xdr:colOff>323850</xdr:colOff>
      <xdr:row>36</xdr:row>
      <xdr:rowOff>95250</xdr:rowOff>
    </xdr:from>
    <xdr:to>
      <xdr:col>11</xdr:col>
      <xdr:colOff>28575</xdr:colOff>
      <xdr:row>39</xdr:row>
      <xdr:rowOff>104775</xdr:rowOff>
    </xdr:to>
    <xdr:sp macro="" textlink="">
      <xdr:nvSpPr>
        <xdr:cNvPr id="14" name="Rectangular Callout 29">
          <a:extLst>
            <a:ext uri="{FF2B5EF4-FFF2-40B4-BE49-F238E27FC236}">
              <a16:creationId xmlns:a16="http://schemas.microsoft.com/office/drawing/2014/main" id="{3138F5E5-7C3B-9A46-918D-370DE2584391}"/>
            </a:ext>
          </a:extLst>
        </xdr:cNvPr>
        <xdr:cNvSpPr>
          <a:spLocks noChangeArrowheads="1"/>
        </xdr:cNvSpPr>
      </xdr:nvSpPr>
      <xdr:spPr bwMode="auto">
        <a:xfrm>
          <a:off x="5708650" y="7092950"/>
          <a:ext cx="1724025" cy="581025"/>
        </a:xfrm>
        <a:prstGeom prst="wedgeRectCallout">
          <a:avLst>
            <a:gd name="adj1" fmla="val -79884"/>
            <a:gd name="adj2" fmla="val 27477"/>
          </a:avLst>
        </a:prstGeom>
        <a:solidFill>
          <a:schemeClr val="accent1">
            <a:lumMod val="60000"/>
            <a:lumOff val="40000"/>
          </a:schemeClr>
        </a:solidFill>
        <a:ln w="12700">
          <a:solidFill>
            <a:schemeClr val="accent1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Dates reflect last day of semester or position.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31060</xdr:colOff>
      <xdr:row>6</xdr:row>
      <xdr:rowOff>214491</xdr:rowOff>
    </xdr:from>
    <xdr:to>
      <xdr:col>3</xdr:col>
      <xdr:colOff>172720</xdr:colOff>
      <xdr:row>8</xdr:row>
      <xdr:rowOff>60960</xdr:rowOff>
    </xdr:to>
    <xdr:sp macro="" textlink="">
      <xdr:nvSpPr>
        <xdr:cNvPr id="2" name="Left Arrow 1">
          <a:extLst>
            <a:ext uri="{FF2B5EF4-FFF2-40B4-BE49-F238E27FC236}">
              <a16:creationId xmlns:a16="http://schemas.microsoft.com/office/drawing/2014/main" id="{ABD1A0A8-7049-8545-919B-38D9B9BDE4F7}"/>
            </a:ext>
          </a:extLst>
        </xdr:cNvPr>
        <xdr:cNvSpPr/>
      </xdr:nvSpPr>
      <xdr:spPr>
        <a:xfrm>
          <a:off x="2967300" y="1860411"/>
          <a:ext cx="1238940" cy="354469"/>
        </a:xfrm>
        <a:prstGeom prst="lef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</xdr:col>
      <xdr:colOff>202924</xdr:colOff>
      <xdr:row>6</xdr:row>
      <xdr:rowOff>132715</xdr:rowOff>
    </xdr:from>
    <xdr:to>
      <xdr:col>10</xdr:col>
      <xdr:colOff>561975</xdr:colOff>
      <xdr:row>8</xdr:row>
      <xdr:rowOff>139700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8DC499F-096D-C247-8DB9-222BF7083739}"/>
            </a:ext>
          </a:extLst>
        </xdr:cNvPr>
        <xdr:cNvSpPr txBox="1"/>
      </xdr:nvSpPr>
      <xdr:spPr>
        <a:xfrm>
          <a:off x="4393924" y="1555115"/>
          <a:ext cx="6467751" cy="43878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tx1"/>
              </a:solidFill>
              <a:latin typeface="Aptos" panose="020B0004020202020204" pitchFamily="34" charset="0"/>
            </a:rPr>
            <a:t>Step 3</a:t>
          </a:r>
          <a:r>
            <a:rPr lang="en-US" sz="1100" b="0">
              <a:solidFill>
                <a:schemeClr val="tx1"/>
              </a:solidFill>
              <a:latin typeface="Aptos" panose="020B0004020202020204" pitchFamily="34" charset="0"/>
            </a:rPr>
            <a:t>: Enter the award amount as either the total</a:t>
          </a:r>
          <a:r>
            <a:rPr lang="en-US" sz="1100" b="0" baseline="0">
              <a:solidFill>
                <a:schemeClr val="tx1"/>
              </a:solidFill>
              <a:latin typeface="Aptos" panose="020B0004020202020204" pitchFamily="34" charset="0"/>
            </a:rPr>
            <a:t> amount to be paid OR a semi-monthly amount to be paid, </a:t>
          </a:r>
          <a:r>
            <a:rPr lang="en-US" sz="1100" b="0" u="sng" baseline="0">
              <a:solidFill>
                <a:schemeClr val="tx1"/>
              </a:solidFill>
              <a:latin typeface="Aptos" panose="020B0004020202020204" pitchFamily="34" charset="0"/>
            </a:rPr>
            <a:t>OR</a:t>
          </a:r>
          <a:r>
            <a:rPr lang="en-US" sz="1100" b="0" baseline="0">
              <a:solidFill>
                <a:schemeClr val="tx1"/>
              </a:solidFill>
              <a:latin typeface="Aptos" panose="020B0004020202020204" pitchFamily="34" charset="0"/>
            </a:rPr>
            <a:t> an hourly rate </a:t>
          </a:r>
          <a:r>
            <a:rPr lang="en-US" sz="1100" b="0">
              <a:solidFill>
                <a:schemeClr val="tx1"/>
              </a:solidFill>
              <a:latin typeface="Aptos" panose="020B0004020202020204" pitchFamily="34" charset="0"/>
            </a:rPr>
            <a:t>and the spreadsheet</a:t>
          </a:r>
          <a:r>
            <a:rPr lang="en-US" sz="1100" b="0" baseline="0">
              <a:solidFill>
                <a:schemeClr val="tx1"/>
              </a:solidFill>
              <a:latin typeface="Aptos" panose="020B0004020202020204" pitchFamily="34" charset="0"/>
            </a:rPr>
            <a:t> will do the rest.</a:t>
          </a:r>
        </a:p>
        <a:p>
          <a:endParaRPr lang="en-US" sz="300" b="1" baseline="0">
            <a:solidFill>
              <a:schemeClr val="tx1"/>
            </a:solidFill>
            <a:latin typeface="Aptos" panose="020B0004020202020204" pitchFamily="34" charset="0"/>
          </a:endParaRPr>
        </a:p>
      </xdr:txBody>
    </xdr:sp>
    <xdr:clientData/>
  </xdr:twoCellAnchor>
  <xdr:twoCellAnchor>
    <xdr:from>
      <xdr:col>2</xdr:col>
      <xdr:colOff>38495</xdr:colOff>
      <xdr:row>13</xdr:row>
      <xdr:rowOff>13367</xdr:rowOff>
    </xdr:from>
    <xdr:to>
      <xdr:col>3</xdr:col>
      <xdr:colOff>209945</xdr:colOff>
      <xdr:row>13</xdr:row>
      <xdr:rowOff>196247</xdr:rowOff>
    </xdr:to>
    <xdr:sp macro="" textlink="">
      <xdr:nvSpPr>
        <xdr:cNvPr id="4" name="Up Arrow 3">
          <a:extLst>
            <a:ext uri="{FF2B5EF4-FFF2-40B4-BE49-F238E27FC236}">
              <a16:creationId xmlns:a16="http://schemas.microsoft.com/office/drawing/2014/main" id="{24DFCAB6-7786-884D-98ED-6CF9DD0AD447}"/>
            </a:ext>
          </a:extLst>
        </xdr:cNvPr>
        <xdr:cNvSpPr/>
      </xdr:nvSpPr>
      <xdr:spPr>
        <a:xfrm rot="16200000">
          <a:off x="3512580" y="10255282"/>
          <a:ext cx="182880" cy="1263650"/>
        </a:xfrm>
        <a:prstGeom prst="up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</xdr:col>
      <xdr:colOff>214622</xdr:colOff>
      <xdr:row>12</xdr:row>
      <xdr:rowOff>126207</xdr:rowOff>
    </xdr:from>
    <xdr:to>
      <xdr:col>6</xdr:col>
      <xdr:colOff>471797</xdr:colOff>
      <xdr:row>14</xdr:row>
      <xdr:rowOff>81201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6F21ED8-B0DD-494F-9592-3DF89FC91D07}"/>
            </a:ext>
          </a:extLst>
        </xdr:cNvPr>
        <xdr:cNvSpPr txBox="1"/>
      </xdr:nvSpPr>
      <xdr:spPr>
        <a:xfrm>
          <a:off x="4240522" y="10654507"/>
          <a:ext cx="2632075" cy="462994"/>
        </a:xfrm>
        <a:prstGeom prst="rect">
          <a:avLst/>
        </a:prstGeom>
        <a:solidFill>
          <a:schemeClr val="bg1"/>
        </a:solidFill>
        <a:ln w="9525" cmpd="sng"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>
            <a:lnSpc>
              <a:spcPts val="1200"/>
            </a:lnSpc>
          </a:pPr>
          <a:r>
            <a:rPr lang="en-US" sz="1100">
              <a:solidFill>
                <a:schemeClr val="accent6">
                  <a:lumMod val="75000"/>
                </a:schemeClr>
              </a:solidFill>
              <a:latin typeface="Aptos" panose="020B0004020202020204" pitchFamily="34" charset="0"/>
            </a:rPr>
            <a:t>Enter this amount on the salary field in the JB_GAP approval type </a:t>
          </a:r>
        </a:p>
      </xdr:txBody>
    </xdr:sp>
    <xdr:clientData/>
  </xdr:twoCellAnchor>
  <xdr:twoCellAnchor>
    <xdr:from>
      <xdr:col>3</xdr:col>
      <xdr:colOff>215763</xdr:colOff>
      <xdr:row>14</xdr:row>
      <xdr:rowOff>133091</xdr:rowOff>
    </xdr:from>
    <xdr:to>
      <xdr:col>6</xdr:col>
      <xdr:colOff>477521</xdr:colOff>
      <xdr:row>16</xdr:row>
      <xdr:rowOff>82132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6A4D369-84EC-6D4A-8742-39D67C1B9FF6}"/>
            </a:ext>
          </a:extLst>
        </xdr:cNvPr>
        <xdr:cNvSpPr txBox="1"/>
      </xdr:nvSpPr>
      <xdr:spPr>
        <a:xfrm>
          <a:off x="4401683" y="3160771"/>
          <a:ext cx="2639198" cy="416401"/>
        </a:xfrm>
        <a:prstGeom prst="rect">
          <a:avLst/>
        </a:prstGeom>
        <a:solidFill>
          <a:schemeClr val="bg1"/>
        </a:solidFill>
        <a:ln w="9525" cmpd="sng">
          <a:solidFill>
            <a:schemeClr val="accent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>
            <a:lnSpc>
              <a:spcPts val="1200"/>
            </a:lnSpc>
          </a:pPr>
          <a:r>
            <a:rPr lang="en-US" sz="1100">
              <a:solidFill>
                <a:schemeClr val="accent2">
                  <a:lumMod val="75000"/>
                </a:schemeClr>
              </a:solidFill>
              <a:latin typeface="Aptos" panose="020B0004020202020204" pitchFamily="34" charset="0"/>
            </a:rPr>
            <a:t>Enter</a:t>
          </a:r>
          <a:r>
            <a:rPr lang="en-US" sz="1100" baseline="0">
              <a:solidFill>
                <a:schemeClr val="accent2">
                  <a:lumMod val="75000"/>
                </a:schemeClr>
              </a:solidFill>
              <a:latin typeface="Aptos" panose="020B0004020202020204" pitchFamily="34" charset="0"/>
            </a:rPr>
            <a:t> this amount in the Mo./Hrly/SemiMo. Rate field on the JB_GAM approval type </a:t>
          </a:r>
          <a:endParaRPr lang="en-US" sz="1100">
            <a:solidFill>
              <a:schemeClr val="accent2">
                <a:lumMod val="75000"/>
              </a:schemeClr>
            </a:solidFill>
            <a:latin typeface="Aptos" panose="020B0004020202020204" pitchFamily="34" charset="0"/>
          </a:endParaRPr>
        </a:p>
      </xdr:txBody>
    </xdr:sp>
    <xdr:clientData/>
  </xdr:twoCellAnchor>
  <xdr:twoCellAnchor>
    <xdr:from>
      <xdr:col>2</xdr:col>
      <xdr:colOff>38100</xdr:colOff>
      <xdr:row>15</xdr:row>
      <xdr:rowOff>15478</xdr:rowOff>
    </xdr:from>
    <xdr:to>
      <xdr:col>3</xdr:col>
      <xdr:colOff>209550</xdr:colOff>
      <xdr:row>15</xdr:row>
      <xdr:rowOff>198358</xdr:rowOff>
    </xdr:to>
    <xdr:sp macro="" textlink="">
      <xdr:nvSpPr>
        <xdr:cNvPr id="7" name="Left Arrow 6">
          <a:extLst>
            <a:ext uri="{FF2B5EF4-FFF2-40B4-BE49-F238E27FC236}">
              <a16:creationId xmlns:a16="http://schemas.microsoft.com/office/drawing/2014/main" id="{A5F7B99A-4EA7-284A-B280-E503A88B2DF0}"/>
            </a:ext>
          </a:extLst>
        </xdr:cNvPr>
        <xdr:cNvSpPr/>
      </xdr:nvSpPr>
      <xdr:spPr>
        <a:xfrm>
          <a:off x="2971800" y="11305778"/>
          <a:ext cx="1263650" cy="182880"/>
        </a:xfrm>
        <a:prstGeom prst="leftArrow">
          <a:avLst/>
        </a:prstGeom>
        <a:solidFill>
          <a:schemeClr val="accent2">
            <a:lumMod val="75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</xdr:col>
      <xdr:colOff>213122</xdr:colOff>
      <xdr:row>16</xdr:row>
      <xdr:rowOff>129778</xdr:rowOff>
    </xdr:from>
    <xdr:to>
      <xdr:col>6</xdr:col>
      <xdr:colOff>470297</xdr:colOff>
      <xdr:row>18</xdr:row>
      <xdr:rowOff>88900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10D05B9D-B6A7-5D42-A7C9-7709BA7E6FE7}"/>
            </a:ext>
          </a:extLst>
        </xdr:cNvPr>
        <xdr:cNvSpPr txBox="1"/>
      </xdr:nvSpPr>
      <xdr:spPr>
        <a:xfrm>
          <a:off x="4239022" y="11674078"/>
          <a:ext cx="2632075" cy="467122"/>
        </a:xfrm>
        <a:prstGeom prst="rect">
          <a:avLst/>
        </a:prstGeom>
        <a:noFill/>
        <a:ln w="9525" cmpd="sng">
          <a:solidFill>
            <a:schemeClr val="tx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100">
              <a:solidFill>
                <a:schemeClr val="tx2">
                  <a:lumMod val="75000"/>
                </a:schemeClr>
              </a:solidFill>
              <a:latin typeface="Aptos" panose="020B0004020202020204" pitchFamily="34" charset="0"/>
              <a:cs typeface="Aparajita" panose="020B0604020202020204" pitchFamily="34" charset="0"/>
            </a:rPr>
            <a:t>Enter this in </a:t>
          </a:r>
          <a:r>
            <a:rPr lang="en-US" sz="1100" b="1">
              <a:solidFill>
                <a:schemeClr val="tx2">
                  <a:lumMod val="75000"/>
                </a:schemeClr>
              </a:solidFill>
              <a:latin typeface="Aptos" panose="020B0004020202020204" pitchFamily="34" charset="0"/>
              <a:cs typeface="Aparajita" panose="020B0604020202020204" pitchFamily="34" charset="0"/>
            </a:rPr>
            <a:t>both</a:t>
          </a:r>
          <a:r>
            <a:rPr lang="en-US" sz="1100" baseline="0">
              <a:solidFill>
                <a:schemeClr val="tx2">
                  <a:lumMod val="75000"/>
                </a:schemeClr>
              </a:solidFill>
              <a:latin typeface="Aptos" panose="020B0004020202020204" pitchFamily="34" charset="0"/>
              <a:cs typeface="Aparajita" panose="020B0604020202020204" pitchFamily="34" charset="0"/>
            </a:rPr>
            <a:t> the pays and factors </a:t>
          </a:r>
        </a:p>
        <a:p>
          <a:pPr algn="ctr"/>
          <a:r>
            <a:rPr lang="en-US" sz="1100" baseline="0">
              <a:solidFill>
                <a:schemeClr val="tx2">
                  <a:lumMod val="75000"/>
                </a:schemeClr>
              </a:solidFill>
              <a:latin typeface="Aptos" panose="020B0004020202020204" pitchFamily="34" charset="0"/>
              <a:cs typeface="Aparajita" panose="020B0604020202020204" pitchFamily="34" charset="0"/>
            </a:rPr>
            <a:t>field in JB_GAM approval type</a:t>
          </a:r>
          <a:endParaRPr lang="en-US" sz="1100">
            <a:solidFill>
              <a:schemeClr val="tx2">
                <a:lumMod val="75000"/>
              </a:schemeClr>
            </a:solidFill>
            <a:latin typeface="Aptos" panose="020B0004020202020204" pitchFamily="34" charset="0"/>
            <a:cs typeface="Aparajita" panose="020B0604020202020204" pitchFamily="34" charset="0"/>
          </a:endParaRPr>
        </a:p>
      </xdr:txBody>
    </xdr:sp>
    <xdr:clientData/>
  </xdr:twoCellAnchor>
  <xdr:twoCellAnchor>
    <xdr:from>
      <xdr:col>3</xdr:col>
      <xdr:colOff>34925</xdr:colOff>
      <xdr:row>4</xdr:row>
      <xdr:rowOff>25400</xdr:rowOff>
    </xdr:from>
    <xdr:to>
      <xdr:col>5</xdr:col>
      <xdr:colOff>635000</xdr:colOff>
      <xdr:row>4</xdr:row>
      <xdr:rowOff>228600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A5AA9DD-546D-EF44-A54C-6DBFA681335C}"/>
            </a:ext>
          </a:extLst>
        </xdr:cNvPr>
        <xdr:cNvSpPr txBox="1"/>
      </xdr:nvSpPr>
      <xdr:spPr>
        <a:xfrm>
          <a:off x="4060825" y="1155700"/>
          <a:ext cx="2162175" cy="203200"/>
        </a:xfrm>
        <a:prstGeom prst="rect">
          <a:avLst/>
        </a:prstGeom>
        <a:solidFill>
          <a:schemeClr val="lt1"/>
        </a:solidFill>
        <a:ln w="9525" cmpd="sng">
          <a:solidFill>
            <a:schemeClr val="accent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1100" b="1">
              <a:solidFill>
                <a:sysClr val="windowText" lastClr="000000"/>
              </a:solidFill>
            </a:rPr>
            <a:t>Step</a:t>
          </a:r>
          <a:r>
            <a:rPr lang="en-US" sz="1100" b="1" baseline="0">
              <a:solidFill>
                <a:sysClr val="windowText" lastClr="000000"/>
              </a:solidFill>
            </a:rPr>
            <a:t> 2: </a:t>
          </a:r>
          <a:r>
            <a:rPr lang="en-US" sz="1100" b="0">
              <a:solidFill>
                <a:sysClr val="windowText" lastClr="000000"/>
              </a:solidFill>
            </a:rPr>
            <a:t>Enter the </a:t>
          </a:r>
          <a:r>
            <a:rPr lang="en-US" sz="1100" b="0" baseline="0">
              <a:solidFill>
                <a:sysClr val="windowText" lastClr="000000"/>
              </a:solidFill>
            </a:rPr>
            <a:t>end date</a:t>
          </a:r>
          <a:endParaRPr lang="en-US" sz="11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34925</xdr:colOff>
      <xdr:row>3</xdr:row>
      <xdr:rowOff>41275</xdr:rowOff>
    </xdr:from>
    <xdr:to>
      <xdr:col>5</xdr:col>
      <xdr:colOff>635000</xdr:colOff>
      <xdr:row>3</xdr:row>
      <xdr:rowOff>241300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64476EB-E454-CC42-ADBF-D873A5E7FE53}"/>
            </a:ext>
          </a:extLst>
        </xdr:cNvPr>
        <xdr:cNvSpPr txBox="1"/>
      </xdr:nvSpPr>
      <xdr:spPr>
        <a:xfrm>
          <a:off x="4060825" y="917575"/>
          <a:ext cx="21621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1100" b="1">
              <a:solidFill>
                <a:sysClr val="windowText" lastClr="000000"/>
              </a:solidFill>
            </a:rPr>
            <a:t>Step</a:t>
          </a:r>
          <a:r>
            <a:rPr lang="en-US" sz="1100" b="1" baseline="0">
              <a:solidFill>
                <a:sysClr val="windowText" lastClr="000000"/>
              </a:solidFill>
            </a:rPr>
            <a:t> 1: </a:t>
          </a:r>
          <a:r>
            <a:rPr lang="en-US" sz="1100" b="0">
              <a:solidFill>
                <a:sysClr val="windowText" lastClr="000000"/>
              </a:solidFill>
            </a:rPr>
            <a:t>Enter the </a:t>
          </a:r>
          <a:r>
            <a:rPr lang="en-US" sz="1100" b="0" baseline="0">
              <a:solidFill>
                <a:sysClr val="windowText" lastClr="000000"/>
              </a:solidFill>
            </a:rPr>
            <a:t>start date</a:t>
          </a:r>
          <a:r>
            <a:rPr lang="en-US" sz="1100" b="0">
              <a:solidFill>
                <a:sysClr val="windowText" lastClr="000000"/>
              </a:solidFill>
            </a:rPr>
            <a:t> </a:t>
          </a:r>
        </a:p>
      </xdr:txBody>
    </xdr:sp>
    <xdr:clientData/>
  </xdr:twoCellAnchor>
  <xdr:twoCellAnchor>
    <xdr:from>
      <xdr:col>2</xdr:col>
      <xdr:colOff>31061</xdr:colOff>
      <xdr:row>3</xdr:row>
      <xdr:rowOff>47624</xdr:rowOff>
    </xdr:from>
    <xdr:to>
      <xdr:col>3</xdr:col>
      <xdr:colOff>12700</xdr:colOff>
      <xdr:row>3</xdr:row>
      <xdr:rowOff>215900</xdr:rowOff>
    </xdr:to>
    <xdr:sp macro="" textlink="">
      <xdr:nvSpPr>
        <xdr:cNvPr id="11" name="Left Arrow 10">
          <a:extLst>
            <a:ext uri="{FF2B5EF4-FFF2-40B4-BE49-F238E27FC236}">
              <a16:creationId xmlns:a16="http://schemas.microsoft.com/office/drawing/2014/main" id="{0AD24B77-5A3C-6E46-8EF0-3D76E6FD6B35}"/>
            </a:ext>
          </a:extLst>
        </xdr:cNvPr>
        <xdr:cNvSpPr/>
      </xdr:nvSpPr>
      <xdr:spPr>
        <a:xfrm>
          <a:off x="2964761" y="923924"/>
          <a:ext cx="1073839" cy="168276"/>
        </a:xfrm>
        <a:prstGeom prst="lef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38103</xdr:colOff>
      <xdr:row>17</xdr:row>
      <xdr:rowOff>20602</xdr:rowOff>
    </xdr:from>
    <xdr:to>
      <xdr:col>3</xdr:col>
      <xdr:colOff>209553</xdr:colOff>
      <xdr:row>17</xdr:row>
      <xdr:rowOff>203482</xdr:rowOff>
    </xdr:to>
    <xdr:sp macro="" textlink="">
      <xdr:nvSpPr>
        <xdr:cNvPr id="12" name="Up Arrow 11">
          <a:extLst>
            <a:ext uri="{FF2B5EF4-FFF2-40B4-BE49-F238E27FC236}">
              <a16:creationId xmlns:a16="http://schemas.microsoft.com/office/drawing/2014/main" id="{A5D0886B-110A-2C46-911F-370324A8FA98}"/>
            </a:ext>
          </a:extLst>
        </xdr:cNvPr>
        <xdr:cNvSpPr/>
      </xdr:nvSpPr>
      <xdr:spPr>
        <a:xfrm rot="16200000">
          <a:off x="3512188" y="11278517"/>
          <a:ext cx="182880" cy="1263650"/>
        </a:xfrm>
        <a:prstGeom prst="upArrow">
          <a:avLst/>
        </a:prstGeom>
        <a:solidFill>
          <a:schemeClr val="tx2">
            <a:lumMod val="75000"/>
          </a:schemeClr>
        </a:solidFill>
        <a:ln>
          <a:solidFill>
            <a:schemeClr val="tx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</xdr:col>
      <xdr:colOff>31059</xdr:colOff>
      <xdr:row>4</xdr:row>
      <xdr:rowOff>47624</xdr:rowOff>
    </xdr:from>
    <xdr:to>
      <xdr:col>3</xdr:col>
      <xdr:colOff>12698</xdr:colOff>
      <xdr:row>4</xdr:row>
      <xdr:rowOff>215900</xdr:rowOff>
    </xdr:to>
    <xdr:sp macro="" textlink="">
      <xdr:nvSpPr>
        <xdr:cNvPr id="13" name="Left Arrow 12">
          <a:extLst>
            <a:ext uri="{FF2B5EF4-FFF2-40B4-BE49-F238E27FC236}">
              <a16:creationId xmlns:a16="http://schemas.microsoft.com/office/drawing/2014/main" id="{D8FBAC1D-F9E6-6F4B-B28E-36D0A9349590}"/>
            </a:ext>
          </a:extLst>
        </xdr:cNvPr>
        <xdr:cNvSpPr/>
      </xdr:nvSpPr>
      <xdr:spPr>
        <a:xfrm>
          <a:off x="2964759" y="1177924"/>
          <a:ext cx="1073839" cy="168276"/>
        </a:xfrm>
        <a:prstGeom prst="lef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ami/Library/CloudStorage/Box-Box/Finance/Financial%20Group/HR/EPAF%20Request%20Information/CEHS%20Graduate%20Assistantship%20Calculation%20Templa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a00293034/Library/CloudStorage/Box-Box/Finance/Personnel%20Group%20Files/Personnel%20Specialist/Work%20in%20Progress/CEHS%20Grad%20Cal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F7C41-D8A7-E54E-A7DA-88D671378A8C}">
  <dimension ref="B1:J4"/>
  <sheetViews>
    <sheetView zoomScale="114" workbookViewId="0">
      <selection activeCell="M36" sqref="M36"/>
    </sheetView>
  </sheetViews>
  <sheetFormatPr baseColWidth="10" defaultColWidth="8.83203125" defaultRowHeight="15" x14ac:dyDescent="0.2"/>
  <sheetData>
    <row r="1" spans="2:10" ht="27" x14ac:dyDescent="0.2">
      <c r="B1" s="141" t="s">
        <v>0</v>
      </c>
      <c r="C1" s="141"/>
      <c r="D1" s="141"/>
      <c r="E1" s="141"/>
      <c r="F1" s="141"/>
      <c r="G1" s="141"/>
      <c r="H1" s="141"/>
      <c r="I1" s="141"/>
      <c r="J1" s="141"/>
    </row>
    <row r="2" spans="2:10" x14ac:dyDescent="0.2">
      <c r="B2" s="50"/>
    </row>
    <row r="4" spans="2:10" x14ac:dyDescent="0.2">
      <c r="B4" s="50"/>
    </row>
  </sheetData>
  <sheetProtection sheet="1" objects="1" scenarios="1"/>
  <mergeCells count="1">
    <mergeCell ref="B1:J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A24C2-E346-A748-89AA-1E3A4D5584AC}">
  <dimension ref="A1:B38"/>
  <sheetViews>
    <sheetView zoomScale="130" zoomScaleNormal="130" workbookViewId="0">
      <selection activeCell="B6" sqref="B6"/>
    </sheetView>
  </sheetViews>
  <sheetFormatPr baseColWidth="10" defaultColWidth="8.83203125" defaultRowHeight="15" x14ac:dyDescent="0.2"/>
  <cols>
    <col min="1" max="1" width="4.83203125" style="1" customWidth="1"/>
    <col min="2" max="2" width="100.33203125" style="1" customWidth="1"/>
    <col min="3" max="16384" width="8.83203125" style="1"/>
  </cols>
  <sheetData>
    <row r="1" spans="1:2" x14ac:dyDescent="0.2">
      <c r="A1" s="1" t="s">
        <v>1</v>
      </c>
    </row>
    <row r="3" spans="1:2" x14ac:dyDescent="0.2">
      <c r="A3" s="76">
        <v>1</v>
      </c>
      <c r="B3" s="74" t="s">
        <v>2</v>
      </c>
    </row>
    <row r="4" spans="1:2" x14ac:dyDescent="0.2">
      <c r="A4" s="76"/>
      <c r="B4" s="69" t="s">
        <v>3</v>
      </c>
    </row>
    <row r="5" spans="1:2" x14ac:dyDescent="0.2">
      <c r="A5" s="76">
        <v>2</v>
      </c>
      <c r="B5" s="74" t="s">
        <v>4</v>
      </c>
    </row>
    <row r="6" spans="1:2" x14ac:dyDescent="0.2">
      <c r="A6" s="76"/>
      <c r="B6" s="69" t="s">
        <v>5</v>
      </c>
    </row>
    <row r="7" spans="1:2" x14ac:dyDescent="0.2">
      <c r="A7" s="76">
        <v>3</v>
      </c>
      <c r="B7" s="74" t="s">
        <v>6</v>
      </c>
    </row>
    <row r="8" spans="1:2" x14ac:dyDescent="0.2">
      <c r="A8" s="76"/>
      <c r="B8" s="67" t="s">
        <v>7</v>
      </c>
    </row>
    <row r="9" spans="1:2" x14ac:dyDescent="0.2">
      <c r="A9" s="76">
        <v>4</v>
      </c>
      <c r="B9" s="74" t="s">
        <v>8</v>
      </c>
    </row>
    <row r="10" spans="1:2" x14ac:dyDescent="0.2">
      <c r="A10" s="76">
        <v>5</v>
      </c>
      <c r="B10" s="74" t="s">
        <v>9</v>
      </c>
    </row>
    <row r="11" spans="1:2" x14ac:dyDescent="0.2">
      <c r="A11" s="76">
        <v>6</v>
      </c>
      <c r="B11" s="74" t="s">
        <v>10</v>
      </c>
    </row>
    <row r="12" spans="1:2" x14ac:dyDescent="0.2">
      <c r="A12" s="76">
        <v>7</v>
      </c>
      <c r="B12" s="74" t="s">
        <v>11</v>
      </c>
    </row>
    <row r="13" spans="1:2" x14ac:dyDescent="0.2">
      <c r="A13" s="76">
        <v>8</v>
      </c>
      <c r="B13" s="74" t="s">
        <v>12</v>
      </c>
    </row>
    <row r="14" spans="1:2" x14ac:dyDescent="0.2">
      <c r="A14" s="76">
        <v>9</v>
      </c>
      <c r="B14" s="74" t="s">
        <v>13</v>
      </c>
    </row>
    <row r="15" spans="1:2" x14ac:dyDescent="0.2">
      <c r="A15" s="76">
        <v>10</v>
      </c>
      <c r="B15" s="74" t="s">
        <v>14</v>
      </c>
    </row>
    <row r="16" spans="1:2" x14ac:dyDescent="0.2">
      <c r="A16" s="76">
        <v>11</v>
      </c>
      <c r="B16" s="74" t="s">
        <v>15</v>
      </c>
    </row>
    <row r="17" spans="1:2" x14ac:dyDescent="0.2">
      <c r="A17" s="76">
        <v>12</v>
      </c>
      <c r="B17" s="74" t="s">
        <v>16</v>
      </c>
    </row>
    <row r="18" spans="1:2" x14ac:dyDescent="0.2">
      <c r="A18" s="76">
        <v>13</v>
      </c>
      <c r="B18" s="74" t="s">
        <v>17</v>
      </c>
    </row>
    <row r="19" spans="1:2" x14ac:dyDescent="0.2">
      <c r="A19" s="76">
        <v>14</v>
      </c>
      <c r="B19" s="74" t="s">
        <v>18</v>
      </c>
    </row>
    <row r="20" spans="1:2" x14ac:dyDescent="0.2">
      <c r="A20" s="76">
        <v>15</v>
      </c>
      <c r="B20" s="74" t="s">
        <v>19</v>
      </c>
    </row>
    <row r="21" spans="1:2" x14ac:dyDescent="0.2">
      <c r="A21" s="76">
        <v>16</v>
      </c>
      <c r="B21" s="74" t="s">
        <v>20</v>
      </c>
    </row>
    <row r="22" spans="1:2" x14ac:dyDescent="0.2">
      <c r="A22" s="76">
        <v>17</v>
      </c>
      <c r="B22" s="74" t="s">
        <v>21</v>
      </c>
    </row>
    <row r="23" spans="1:2" x14ac:dyDescent="0.2">
      <c r="A23" s="76"/>
      <c r="B23" s="72" t="s">
        <v>22</v>
      </c>
    </row>
    <row r="24" spans="1:2" x14ac:dyDescent="0.2">
      <c r="A24" s="76"/>
      <c r="B24" s="67" t="s">
        <v>23</v>
      </c>
    </row>
    <row r="25" spans="1:2" x14ac:dyDescent="0.2">
      <c r="A25" s="76">
        <v>18</v>
      </c>
      <c r="B25" s="74" t="s">
        <v>24</v>
      </c>
    </row>
    <row r="26" spans="1:2" x14ac:dyDescent="0.2">
      <c r="A26" s="76">
        <v>19</v>
      </c>
      <c r="B26" s="74" t="s">
        <v>25</v>
      </c>
    </row>
    <row r="27" spans="1:2" x14ac:dyDescent="0.2">
      <c r="A27" s="76">
        <v>20</v>
      </c>
      <c r="B27" s="74" t="s">
        <v>126</v>
      </c>
    </row>
    <row r="28" spans="1:2" x14ac:dyDescent="0.2">
      <c r="A28" s="76">
        <v>21</v>
      </c>
      <c r="B28" s="74" t="s">
        <v>127</v>
      </c>
    </row>
    <row r="29" spans="1:2" x14ac:dyDescent="0.2">
      <c r="A29" s="76">
        <v>22</v>
      </c>
      <c r="B29" s="74" t="s">
        <v>26</v>
      </c>
    </row>
    <row r="30" spans="1:2" x14ac:dyDescent="0.2">
      <c r="A30" s="76">
        <v>23</v>
      </c>
      <c r="B30" s="74" t="s">
        <v>27</v>
      </c>
    </row>
    <row r="31" spans="1:2" x14ac:dyDescent="0.2">
      <c r="A31" s="75"/>
    </row>
    <row r="32" spans="1:2" x14ac:dyDescent="0.2">
      <c r="A32" s="4" t="s">
        <v>28</v>
      </c>
      <c r="B32" s="74" t="s">
        <v>29</v>
      </c>
    </row>
    <row r="34" spans="2:2" x14ac:dyDescent="0.2">
      <c r="B34" s="73" t="s">
        <v>30</v>
      </c>
    </row>
    <row r="35" spans="2:2" x14ac:dyDescent="0.2">
      <c r="B35" s="69" t="s">
        <v>31</v>
      </c>
    </row>
    <row r="37" spans="2:2" x14ac:dyDescent="0.2">
      <c r="B37" s="73" t="s">
        <v>32</v>
      </c>
    </row>
    <row r="38" spans="2:2" x14ac:dyDescent="0.2">
      <c r="B38" s="72" t="s">
        <v>33</v>
      </c>
    </row>
  </sheetData>
  <sheetProtection sheet="1" objects="1" scenarios="1"/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C28B2-14D2-F240-91C8-775DDC304697}">
  <dimension ref="A1:AD76"/>
  <sheetViews>
    <sheetView showGridLines="0" tabSelected="1" zoomScaleNormal="100" workbookViewId="0">
      <pane ySplit="1" topLeftCell="A2" activePane="bottomLeft" state="frozen"/>
      <selection pane="bottomLeft" activeCell="B1" sqref="B1:C1"/>
    </sheetView>
  </sheetViews>
  <sheetFormatPr baseColWidth="10" defaultColWidth="9.1640625" defaultRowHeight="15" x14ac:dyDescent="0.2"/>
  <cols>
    <col min="1" max="1" width="29.33203125" style="1" customWidth="1"/>
    <col min="2" max="2" width="11.33203125" style="1" customWidth="1"/>
    <col min="3" max="3" width="14.33203125" style="1" customWidth="1"/>
    <col min="4" max="4" width="9.83203125" style="1" customWidth="1"/>
    <col min="5" max="6" width="10.6640625" style="1" customWidth="1"/>
    <col min="7" max="8" width="11.83203125" style="1" customWidth="1"/>
    <col min="9" max="10" width="12.6640625" style="1" customWidth="1"/>
    <col min="11" max="11" width="12.83203125" style="1" customWidth="1"/>
    <col min="12" max="12" width="2.83203125" style="1" customWidth="1"/>
    <col min="13" max="14" width="12.83203125" style="1" customWidth="1"/>
    <col min="15" max="17" width="17" style="1" customWidth="1"/>
    <col min="18" max="18" width="11.6640625" style="1" customWidth="1"/>
    <col min="19" max="19" width="9.1640625" style="1" hidden="1" customWidth="1"/>
    <col min="20" max="20" width="6.5" style="1" hidden="1" customWidth="1"/>
    <col min="21" max="21" width="10.6640625" style="1" hidden="1" customWidth="1"/>
    <col min="22" max="22" width="10.5" style="1" hidden="1" customWidth="1"/>
    <col min="23" max="23" width="7.83203125" style="1" hidden="1" customWidth="1"/>
    <col min="24" max="24" width="10.5" style="1" hidden="1" customWidth="1"/>
    <col min="25" max="25" width="3.1640625" style="1" hidden="1" customWidth="1"/>
    <col min="26" max="26" width="9.1640625" style="1" hidden="1" customWidth="1"/>
    <col min="27" max="27" width="10.33203125" style="1" hidden="1" customWidth="1"/>
    <col min="28" max="28" width="8.6640625" style="1" hidden="1" customWidth="1"/>
    <col min="29" max="30" width="9.1640625" style="1" hidden="1" customWidth="1"/>
    <col min="31" max="31" width="9.1640625" style="1" customWidth="1"/>
    <col min="32" max="16384" width="9.1640625" style="1"/>
  </cols>
  <sheetData>
    <row r="1" spans="1:28" ht="22" customHeight="1" thickBot="1" x14ac:dyDescent="0.3">
      <c r="A1" s="88" t="s">
        <v>34</v>
      </c>
      <c r="B1" s="114"/>
      <c r="C1" s="114"/>
      <c r="D1" s="88" t="s">
        <v>35</v>
      </c>
      <c r="E1" s="114"/>
      <c r="F1" s="114"/>
      <c r="G1" s="52" t="s">
        <v>36</v>
      </c>
      <c r="H1" s="53"/>
      <c r="I1" s="88" t="s">
        <v>37</v>
      </c>
      <c r="J1" s="53"/>
      <c r="K1" s="115" t="s">
        <v>38</v>
      </c>
      <c r="L1" s="115"/>
      <c r="M1" s="64" t="s">
        <v>39</v>
      </c>
      <c r="N1" s="88" t="s">
        <v>40</v>
      </c>
      <c r="O1" s="114" t="s">
        <v>41</v>
      </c>
      <c r="P1" s="114"/>
      <c r="Q1" s="114"/>
      <c r="S1" s="33"/>
      <c r="T1" s="34"/>
      <c r="U1" s="34" t="s">
        <v>120</v>
      </c>
      <c r="V1" s="34"/>
      <c r="W1" s="34"/>
      <c r="X1" s="34"/>
      <c r="Y1" s="2"/>
    </row>
    <row r="2" spans="1:28" ht="22" customHeight="1" thickBot="1" x14ac:dyDescent="0.3">
      <c r="A2" s="55" t="s">
        <v>42</v>
      </c>
      <c r="B2" s="116"/>
      <c r="C2" s="116"/>
      <c r="D2" s="55" t="s">
        <v>43</v>
      </c>
      <c r="E2" s="56"/>
      <c r="F2" s="57"/>
      <c r="G2" s="54" t="s">
        <v>122</v>
      </c>
      <c r="H2" s="117"/>
      <c r="I2" s="117"/>
      <c r="J2" s="54" t="s">
        <v>44</v>
      </c>
      <c r="K2" s="123" t="s">
        <v>45</v>
      </c>
      <c r="L2" s="124"/>
      <c r="M2" s="118" t="s">
        <v>46</v>
      </c>
      <c r="N2" s="119"/>
      <c r="O2" s="120" t="s">
        <v>47</v>
      </c>
      <c r="P2" s="121"/>
      <c r="Q2" s="122"/>
      <c r="S2" s="33"/>
      <c r="T2" s="34"/>
      <c r="U2" s="34"/>
      <c r="V2" s="34"/>
      <c r="W2" s="34"/>
      <c r="X2" s="34"/>
      <c r="Y2" s="2"/>
    </row>
    <row r="3" spans="1:28" ht="17" customHeight="1" thickTop="1" thickBot="1" x14ac:dyDescent="0.25">
      <c r="G3" s="41"/>
      <c r="H3" s="41"/>
      <c r="I3" s="41"/>
      <c r="J3" s="41"/>
      <c r="L3" s="41"/>
      <c r="M3" s="103" t="s">
        <v>48</v>
      </c>
      <c r="N3" s="104"/>
      <c r="O3" s="97" t="str">
        <f>IF(AND(ISNUMBER($M$1),$M$1&lt;0.5),"For insurance purposes, does this graduate assistant have a coordinating GTA, GRA, or GI position when together with this EPAF total .5 FTE for the term/period?","")</f>
        <v/>
      </c>
      <c r="P3" s="98"/>
      <c r="Q3" s="99"/>
      <c r="S3" s="33"/>
      <c r="T3" s="35"/>
      <c r="U3" s="35"/>
      <c r="V3" s="35"/>
      <c r="W3" s="35"/>
      <c r="X3" s="33"/>
    </row>
    <row r="4" spans="1:28" ht="17" customHeight="1" thickBot="1" x14ac:dyDescent="0.25">
      <c r="A4" s="4" t="s">
        <v>49</v>
      </c>
      <c r="B4" s="48"/>
      <c r="G4" s="3"/>
      <c r="H4"/>
      <c r="I4" s="3"/>
      <c r="J4" s="3"/>
      <c r="K4" s="3"/>
      <c r="L4" s="42"/>
      <c r="M4" s="58" t="s">
        <v>50</v>
      </c>
      <c r="N4" s="59" t="s">
        <v>51</v>
      </c>
      <c r="O4" s="100"/>
      <c r="P4" s="101"/>
      <c r="Q4" s="102"/>
      <c r="S4" s="33"/>
      <c r="T4" s="35"/>
      <c r="U4" s="35"/>
      <c r="V4" s="35"/>
      <c r="W4" s="35"/>
      <c r="X4" s="33"/>
    </row>
    <row r="5" spans="1:28" ht="17" customHeight="1" thickBot="1" x14ac:dyDescent="0.25">
      <c r="A5" s="4" t="s">
        <v>52</v>
      </c>
      <c r="B5" s="48"/>
      <c r="M5" s="60"/>
      <c r="N5" s="61"/>
      <c r="O5" s="100"/>
      <c r="P5" s="101"/>
      <c r="Q5" s="102"/>
      <c r="S5" s="33"/>
      <c r="T5" s="33"/>
      <c r="U5" s="5" t="str">
        <f>IF(ISBLANK(M5),"",M5)</f>
        <v/>
      </c>
      <c r="V5" s="5" t="str">
        <f>IF(ISBLANK(N5),"",TEXT(N5,"0.00%"))</f>
        <v/>
      </c>
      <c r="W5" s="5" t="str">
        <f>IF(ISBLANK(M5),""," - ")</f>
        <v/>
      </c>
      <c r="X5" s="5" t="str">
        <f>IF(ISBLANK(N5),""," / ")</f>
        <v/>
      </c>
    </row>
    <row r="6" spans="1:28" ht="17" customHeight="1" thickBot="1" x14ac:dyDescent="0.25">
      <c r="A6" s="93" t="str">
        <f>IF(OR(start="",end=""),"",
IF(end&lt;start,
"ERROR: End date cannot be before start date",
IF(end&gt;=EDATE(start,12),
"ERROR: Assistantship must be less than one year",
"")))</f>
        <v/>
      </c>
      <c r="B6" s="93"/>
      <c r="C6" s="93"/>
      <c r="D6" s="92"/>
      <c r="K6" s="20"/>
      <c r="M6" s="60"/>
      <c r="N6" s="61"/>
      <c r="O6" s="100"/>
      <c r="P6" s="101"/>
      <c r="Q6" s="102"/>
      <c r="S6" s="33"/>
      <c r="T6" s="33"/>
      <c r="U6" s="5" t="str">
        <f>IF(ISBLANK(M6),"",M6)</f>
        <v/>
      </c>
      <c r="V6" s="5" t="str">
        <f>IF(ISBLANK(N6),"",TEXT(N6,"0.00%"))</f>
        <v/>
      </c>
      <c r="W6" s="5" t="str">
        <f>IF(ISBLANK(M6),""," - ")</f>
        <v/>
      </c>
      <c r="X6" s="5" t="str">
        <f>IF(ISBLANK(N6),""," / ")</f>
        <v/>
      </c>
    </row>
    <row r="7" spans="1:28" ht="17" customHeight="1" thickBot="1" x14ac:dyDescent="0.25">
      <c r="A7" s="4" t="s">
        <v>53</v>
      </c>
      <c r="B7" s="43"/>
      <c r="K7" s="20"/>
      <c r="M7" s="60"/>
      <c r="N7" s="61"/>
      <c r="O7" s="94" t="s">
        <v>54</v>
      </c>
      <c r="P7" s="95"/>
      <c r="Q7" s="96"/>
      <c r="S7" s="33"/>
      <c r="T7" s="33"/>
      <c r="U7" s="5" t="str">
        <f>IF(ISBLANK(M7),"",M7)</f>
        <v/>
      </c>
      <c r="V7" s="5" t="str">
        <f>IF(ISBLANK(N7),"",TEXT(N7,"0.00%"))</f>
        <v/>
      </c>
      <c r="W7" s="5" t="str">
        <f>IF(ISBLANK(M7),""," - ")</f>
        <v/>
      </c>
      <c r="X7" s="5" t="str">
        <f>IF(ISBLANK(N7),""," / ")</f>
        <v/>
      </c>
    </row>
    <row r="8" spans="1:28" ht="17" customHeight="1" thickBot="1" x14ac:dyDescent="0.25">
      <c r="A8" s="4" t="s">
        <v>129</v>
      </c>
      <c r="B8" s="43"/>
      <c r="C8" s="23"/>
      <c r="K8" s="20"/>
      <c r="M8" s="60"/>
      <c r="N8" s="61"/>
      <c r="O8" s="97" t="str">
        <f>IF(OR(O1="Graduate Instructor",O1="Graduate Teaching Assistant"),"Has the GI/GTA completed USU 7920 (Fall 2025 or earlier) or completed/enrolled in the required USU CEUS Graduate Teaching Training course(s)?","")</f>
        <v/>
      </c>
      <c r="P8" s="98"/>
      <c r="Q8" s="99"/>
      <c r="S8" s="33"/>
      <c r="T8" s="33"/>
      <c r="U8" s="5" t="str">
        <f>IF(ISBLANK(M8),"",M8)</f>
        <v/>
      </c>
      <c r="V8" s="5" t="str">
        <f>IF(ISBLANK(N8),"",TEXT(N8,"0.00%"))</f>
        <v/>
      </c>
      <c r="W8" s="5" t="str">
        <f>IF(ISBLANK(M8),""," - ")</f>
        <v/>
      </c>
      <c r="X8" s="5" t="str">
        <f>IF(ISBLANK(N8),""," / ")</f>
        <v/>
      </c>
    </row>
    <row r="9" spans="1:28" ht="17" customHeight="1" thickBot="1" x14ac:dyDescent="0.25">
      <c r="A9" s="4" t="s">
        <v>55</v>
      </c>
      <c r="B9" s="43"/>
      <c r="K9" s="20"/>
      <c r="M9" s="62" t="s">
        <v>56</v>
      </c>
      <c r="N9" s="63">
        <f>SUM(N5:N8)</f>
        <v>0</v>
      </c>
      <c r="O9" s="100"/>
      <c r="P9" s="101"/>
      <c r="Q9" s="102"/>
    </row>
    <row r="10" spans="1:28" ht="17" customHeight="1" thickBot="1" x14ac:dyDescent="0.35">
      <c r="A10" s="131" t="str">
        <f>IF(COUNTIF(B7:B9,"&gt;0")&gt;1,"ERROR: Only one payment method allowed","")</f>
        <v/>
      </c>
      <c r="B10" s="131"/>
      <c r="C10" s="131"/>
      <c r="D10" s="24"/>
      <c r="E10" s="24"/>
      <c r="M10" s="130" t="str">
        <f>IF(N9=100%,"✓ Funding = 100%","⚠ Funding must equal 100%")</f>
        <v>⚠ Funding must equal 100%</v>
      </c>
      <c r="N10" s="130"/>
      <c r="O10" s="100"/>
      <c r="P10" s="101"/>
      <c r="Q10" s="102"/>
    </row>
    <row r="11" spans="1:28" ht="17" customHeight="1" thickBot="1" x14ac:dyDescent="0.25">
      <c r="A11" s="7" t="s">
        <v>128</v>
      </c>
      <c r="B11" s="91" t="str">
        <f>IF(OR(start="",end="",fte="Select FTE"),"",SUM(H29:H53))</f>
        <v/>
      </c>
      <c r="K11" s="51"/>
      <c r="M11" s="130"/>
      <c r="N11" s="130"/>
      <c r="O11" s="135" t="s">
        <v>121</v>
      </c>
      <c r="P11" s="136"/>
      <c r="Q11" s="137"/>
      <c r="T11" s="9" t="str">
        <f>A29</f>
        <v/>
      </c>
      <c r="U11" s="10" t="s">
        <v>49</v>
      </c>
      <c r="V11" s="11">
        <f>start</f>
        <v>0</v>
      </c>
      <c r="W11" s="12" t="s">
        <v>52</v>
      </c>
      <c r="X11" s="13">
        <f>IF(AND(end&gt;=B29,end&lt;=C29),end,"")</f>
        <v>0</v>
      </c>
      <c r="Y11" s="1">
        <f>COUNTIF(G29:G53,"&gt;0")</f>
        <v>0</v>
      </c>
      <c r="AB11" s="32"/>
    </row>
    <row r="12" spans="1:28" ht="17" customHeight="1" thickBot="1" x14ac:dyDescent="0.25">
      <c r="A12" s="7" t="s">
        <v>130</v>
      </c>
      <c r="B12" s="44" t="str">
        <f>IF(OR(start="",end="",fte="Select FTE"),"",IF(B7=0,IF(B8=0,((B9*fte)*86.665)*B11,B8*B11),B7))</f>
        <v/>
      </c>
      <c r="H12" s="68"/>
      <c r="I12" s="68"/>
      <c r="J12" s="68"/>
      <c r="O12" s="94"/>
      <c r="P12" s="95"/>
      <c r="Q12" s="96"/>
      <c r="T12" s="9" t="str">
        <f t="shared" ref="T12:T14" si="0">A30</f>
        <v/>
      </c>
      <c r="U12" s="38"/>
      <c r="V12" s="39"/>
      <c r="W12" s="12" t="s">
        <v>52</v>
      </c>
      <c r="X12" s="13">
        <f t="shared" ref="X12:X35" si="1">IF(AND(end&gt;=B30,end&lt;=C30),end,"")</f>
        <v>0</v>
      </c>
      <c r="AB12" s="32"/>
    </row>
    <row r="13" spans="1:28" ht="18" customHeight="1" thickBot="1" x14ac:dyDescent="0.25">
      <c r="A13" s="7"/>
      <c r="C13" s="25" t="s">
        <v>57</v>
      </c>
      <c r="H13" s="105" t="s">
        <v>58</v>
      </c>
      <c r="I13" s="106"/>
      <c r="J13" s="107"/>
      <c r="M13" s="87"/>
      <c r="N13" s="87"/>
      <c r="O13" s="97" t="str">
        <f>IF($M$1="Select FTE","",
    IF(
        OR($M$1&gt;=0.5,$O$7="Yes"),
        "Does the graduate assistant currently have any additional positions on campus?",
        ""
    )
)</f>
        <v/>
      </c>
      <c r="P13" s="98"/>
      <c r="Q13" s="99"/>
      <c r="T13" s="9" t="str">
        <f t="shared" si="0"/>
        <v/>
      </c>
      <c r="V13" s="40"/>
      <c r="W13" s="12" t="s">
        <v>52</v>
      </c>
      <c r="X13" s="13">
        <f t="shared" si="1"/>
        <v>0</v>
      </c>
      <c r="AB13" s="32"/>
    </row>
    <row r="14" spans="1:28" ht="18" customHeight="1" thickBot="1" x14ac:dyDescent="0.25">
      <c r="A14" s="7" t="s">
        <v>59</v>
      </c>
      <c r="B14" s="45" t="str">
        <f>IF(OR(start="",end="",fte="Select FTE"),"",B16*B18)</f>
        <v/>
      </c>
      <c r="C14" s="25"/>
      <c r="H14" s="108"/>
      <c r="I14" s="109"/>
      <c r="J14" s="110"/>
      <c r="O14" s="100"/>
      <c r="P14" s="101"/>
      <c r="Q14" s="102"/>
      <c r="T14" s="9" t="str">
        <f t="shared" si="0"/>
        <v/>
      </c>
      <c r="V14" s="40"/>
      <c r="W14" s="12" t="s">
        <v>52</v>
      </c>
      <c r="X14" s="13">
        <f t="shared" si="1"/>
        <v>0</v>
      </c>
      <c r="AB14" s="32"/>
    </row>
    <row r="15" spans="1:28" ht="18" customHeight="1" thickBot="1" x14ac:dyDescent="0.25">
      <c r="A15" s="7"/>
      <c r="B15" s="26"/>
      <c r="C15" s="25"/>
      <c r="H15" s="108"/>
      <c r="I15" s="109"/>
      <c r="J15" s="110"/>
      <c r="O15" s="100"/>
      <c r="P15" s="101"/>
      <c r="Q15" s="102"/>
      <c r="T15" s="9" t="str">
        <f>A33</f>
        <v/>
      </c>
      <c r="V15" s="40"/>
      <c r="W15" s="12" t="s">
        <v>52</v>
      </c>
      <c r="X15" s="13">
        <f t="shared" si="1"/>
        <v>0</v>
      </c>
      <c r="AB15" s="32"/>
    </row>
    <row r="16" spans="1:28" ht="18" customHeight="1" thickBot="1" x14ac:dyDescent="0.25">
      <c r="A16" s="7" t="s">
        <v>61</v>
      </c>
      <c r="B16" s="46" t="str">
        <f>IF(OR(start="",end="",fte="Select FTE"),"",B12/B11)</f>
        <v/>
      </c>
      <c r="H16" s="108"/>
      <c r="I16" s="109"/>
      <c r="J16" s="110"/>
      <c r="O16" s="135" t="s">
        <v>60</v>
      </c>
      <c r="P16" s="136"/>
      <c r="Q16" s="137"/>
      <c r="T16" s="9" t="str">
        <f t="shared" ref="T16:T22" si="2">A34</f>
        <v/>
      </c>
      <c r="V16" s="40"/>
      <c r="W16" s="12" t="s">
        <v>52</v>
      </c>
      <c r="X16" s="13">
        <f t="shared" si="1"/>
        <v>0</v>
      </c>
      <c r="AB16" s="32"/>
    </row>
    <row r="17" spans="1:28" ht="18" customHeight="1" thickBot="1" x14ac:dyDescent="0.25">
      <c r="A17" s="7"/>
      <c r="B17" s="26"/>
      <c r="H17" s="108"/>
      <c r="I17" s="109"/>
      <c r="J17" s="110"/>
      <c r="O17" s="94"/>
      <c r="P17" s="95"/>
      <c r="Q17" s="96"/>
      <c r="T17" s="9" t="str">
        <f t="shared" si="2"/>
        <v/>
      </c>
      <c r="V17" s="40"/>
      <c r="W17" s="12" t="s">
        <v>52</v>
      </c>
      <c r="X17" s="13">
        <f t="shared" si="1"/>
        <v>0</v>
      </c>
      <c r="AB17" s="32"/>
    </row>
    <row r="18" spans="1:28" ht="18" customHeight="1" thickBot="1" x14ac:dyDescent="0.25">
      <c r="A18" s="7" t="s">
        <v>62</v>
      </c>
      <c r="B18" s="47" t="str">
        <f>IF(OR(start="",end="",fte="Select FTE"),"",IF(Y11&gt;23,24,COUNTIF(G29:G53,"&lt;&gt;0")))</f>
        <v/>
      </c>
      <c r="H18" s="108"/>
      <c r="I18" s="109"/>
      <c r="J18" s="110"/>
      <c r="K18" s="51"/>
      <c r="M18" s="133" t="s">
        <v>124</v>
      </c>
      <c r="N18" s="133"/>
      <c r="O18" s="133"/>
      <c r="P18" s="133"/>
      <c r="Q18" s="133"/>
      <c r="T18" s="9" t="str">
        <f t="shared" si="2"/>
        <v/>
      </c>
      <c r="V18" s="40"/>
      <c r="W18" s="12" t="s">
        <v>52</v>
      </c>
      <c r="X18" s="13">
        <f t="shared" si="1"/>
        <v>0</v>
      </c>
      <c r="AB18" s="32"/>
    </row>
    <row r="19" spans="1:28" ht="18" customHeight="1" thickBot="1" x14ac:dyDescent="0.25">
      <c r="A19" s="7"/>
      <c r="B19" s="28"/>
      <c r="H19" s="111"/>
      <c r="I19" s="112"/>
      <c r="J19" s="113"/>
      <c r="K19" s="86"/>
      <c r="M19" s="133"/>
      <c r="N19" s="133"/>
      <c r="O19" s="133"/>
      <c r="P19" s="133"/>
      <c r="Q19" s="133"/>
      <c r="T19" s="9" t="str">
        <f t="shared" si="2"/>
        <v/>
      </c>
      <c r="V19" s="40"/>
      <c r="W19" s="12" t="s">
        <v>52</v>
      </c>
      <c r="X19" s="13">
        <f t="shared" si="1"/>
        <v>0</v>
      </c>
      <c r="AB19" s="32"/>
    </row>
    <row r="20" spans="1:28" ht="18" customHeight="1" thickBot="1" x14ac:dyDescent="0.25">
      <c r="A20" s="132" t="str">
        <f>IF(Y11=25,"NOTE: Salary and semi-monthly amount calculated on 25 pays. Enter 24 pays on EPAF;  Banner will generate 25 pays.","")</f>
        <v/>
      </c>
      <c r="B20" s="132"/>
      <c r="C20" s="132"/>
      <c r="D20" s="132"/>
      <c r="E20" s="132"/>
      <c r="F20" s="132"/>
      <c r="G20" s="132"/>
      <c r="J20" s="27"/>
      <c r="K20" s="27"/>
      <c r="M20" s="134" t="s">
        <v>132</v>
      </c>
      <c r="N20" s="134"/>
      <c r="O20" s="134"/>
      <c r="P20" s="134"/>
      <c r="Q20" s="134"/>
      <c r="T20" s="9" t="str">
        <f t="shared" si="2"/>
        <v/>
      </c>
      <c r="V20" s="40"/>
      <c r="W20" s="12" t="s">
        <v>52</v>
      </c>
      <c r="X20" s="13">
        <f t="shared" si="1"/>
        <v>0</v>
      </c>
      <c r="AB20" s="32"/>
    </row>
    <row r="21" spans="1:28" ht="18" customHeight="1" thickBot="1" x14ac:dyDescent="0.25">
      <c r="I21" s="27"/>
      <c r="J21" s="27"/>
      <c r="K21" s="27"/>
      <c r="T21" s="9" t="str">
        <f t="shared" si="2"/>
        <v/>
      </c>
      <c r="V21" s="40"/>
      <c r="W21" s="12" t="s">
        <v>52</v>
      </c>
      <c r="X21" s="13">
        <f t="shared" si="1"/>
        <v>0</v>
      </c>
      <c r="AB21" s="32"/>
    </row>
    <row r="22" spans="1:28" ht="18" customHeight="1" thickBot="1" x14ac:dyDescent="0.25">
      <c r="A22" s="29" t="s">
        <v>125</v>
      </c>
      <c r="I22" s="27"/>
      <c r="J22" s="27"/>
      <c r="K22" s="27"/>
      <c r="M22" s="32"/>
      <c r="T22" s="9" t="str">
        <f t="shared" si="2"/>
        <v/>
      </c>
      <c r="V22" s="40"/>
      <c r="W22" s="12" t="s">
        <v>52</v>
      </c>
      <c r="X22" s="13">
        <f t="shared" si="1"/>
        <v>0</v>
      </c>
      <c r="AB22" s="32"/>
    </row>
    <row r="23" spans="1:28" ht="18" customHeight="1" thickBot="1" x14ac:dyDescent="0.25">
      <c r="A23" s="90" t="str">
        <f>_xlfn.TEXTJOIN(CHAR(10),TRUE,U62:U70,U50,U54,U60,U71)</f>
        <v xml:space="preserve">Select Title
Start Date: 01/00/1900
End Date: 01/00/1900
Semi-Monthly Rate: 
Award Amount: 
FTE: Select FTE
Index: 
Supervisor: 
Background Check: Select Status
Information Provided By:  </v>
      </c>
      <c r="I23" s="27"/>
      <c r="J23" s="27"/>
      <c r="K23" s="27"/>
      <c r="M23" s="89"/>
      <c r="T23" s="9" t="str">
        <f>A41</f>
        <v/>
      </c>
      <c r="V23" s="40"/>
      <c r="W23" s="12" t="s">
        <v>52</v>
      </c>
      <c r="X23" s="13">
        <f t="shared" si="1"/>
        <v>0</v>
      </c>
      <c r="AB23" s="32"/>
    </row>
    <row r="24" spans="1:28" ht="18" customHeight="1" thickBot="1" x14ac:dyDescent="0.25">
      <c r="A24" s="31"/>
      <c r="I24" s="27"/>
      <c r="J24" s="27"/>
      <c r="K24" s="27"/>
      <c r="M24" s="32"/>
      <c r="T24" s="9" t="str">
        <f t="shared" ref="T24:T34" si="3">A42</f>
        <v/>
      </c>
      <c r="V24" s="40"/>
      <c r="W24" s="12" t="s">
        <v>52</v>
      </c>
      <c r="X24" s="13">
        <f t="shared" si="1"/>
        <v>0</v>
      </c>
      <c r="AB24" s="32"/>
    </row>
    <row r="25" spans="1:28" ht="18" customHeight="1" thickBot="1" x14ac:dyDescent="0.25">
      <c r="A25" s="128" t="s">
        <v>63</v>
      </c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M25" s="138" t="s">
        <v>64</v>
      </c>
      <c r="N25" s="139"/>
      <c r="O25" s="139"/>
      <c r="P25" s="139"/>
      <c r="Q25" s="140"/>
      <c r="T25" s="9" t="str">
        <f t="shared" si="3"/>
        <v/>
      </c>
      <c r="V25" s="40"/>
      <c r="W25" s="12" t="s">
        <v>52</v>
      </c>
      <c r="X25" s="13">
        <f t="shared" si="1"/>
        <v>0</v>
      </c>
      <c r="AB25" s="32"/>
    </row>
    <row r="26" spans="1:28" ht="18" customHeight="1" thickBot="1" x14ac:dyDescent="0.25">
      <c r="A26" s="129" t="str">
        <f>IF(AND(start="",end=""),"",
"Start Date: "&amp;IF(start="","",TEXT(start,"mm/dd/yyyy"))&amp;
"           End Date: "&amp;IF(end="","",TEXT(end,"mm/dd/yyyy")))</f>
        <v/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M26" s="77"/>
      <c r="N26" s="78"/>
      <c r="O26" s="78"/>
      <c r="P26" s="78"/>
      <c r="Q26" s="79"/>
      <c r="T26" s="9" t="str">
        <f t="shared" si="3"/>
        <v/>
      </c>
      <c r="V26" s="40"/>
      <c r="W26" s="12" t="s">
        <v>52</v>
      </c>
      <c r="X26" s="13">
        <f t="shared" si="1"/>
        <v>0</v>
      </c>
      <c r="AB26" s="32"/>
    </row>
    <row r="27" spans="1:28" ht="18" customHeight="1" thickBot="1" x14ac:dyDescent="0.25">
      <c r="B27" s="6"/>
      <c r="D27" s="85" t="s">
        <v>65</v>
      </c>
      <c r="E27" s="127"/>
      <c r="F27" s="127"/>
      <c r="G27" s="85" t="s">
        <v>66</v>
      </c>
      <c r="H27" s="85" t="s">
        <v>67</v>
      </c>
      <c r="I27" s="85" t="s">
        <v>68</v>
      </c>
      <c r="J27" s="85" t="s">
        <v>69</v>
      </c>
      <c r="K27" s="85"/>
      <c r="L27" s="85"/>
      <c r="M27" s="77"/>
      <c r="N27" s="78"/>
      <c r="O27" s="78"/>
      <c r="P27" s="78"/>
      <c r="Q27" s="79"/>
      <c r="T27" s="9" t="str">
        <f t="shared" si="3"/>
        <v/>
      </c>
      <c r="V27" s="40"/>
      <c r="W27" s="12" t="s">
        <v>52</v>
      </c>
      <c r="X27" s="13">
        <f t="shared" si="1"/>
        <v>0</v>
      </c>
      <c r="AB27" s="32"/>
    </row>
    <row r="28" spans="1:28" ht="18" customHeight="1" thickBot="1" x14ac:dyDescent="0.25">
      <c r="A28" s="7" t="s">
        <v>70</v>
      </c>
      <c r="B28" s="125" t="s">
        <v>71</v>
      </c>
      <c r="C28" s="126"/>
      <c r="D28" s="84" t="s">
        <v>72</v>
      </c>
      <c r="E28" s="49" t="s">
        <v>73</v>
      </c>
      <c r="F28" s="49" t="s">
        <v>74</v>
      </c>
      <c r="G28" s="84" t="s">
        <v>72</v>
      </c>
      <c r="H28" s="84" t="s">
        <v>75</v>
      </c>
      <c r="I28" s="84" t="s">
        <v>76</v>
      </c>
      <c r="J28" s="84" t="s">
        <v>77</v>
      </c>
      <c r="K28" s="84" t="s">
        <v>78</v>
      </c>
      <c r="L28" s="85"/>
      <c r="M28" s="80"/>
      <c r="N28" s="81"/>
      <c r="O28" s="81"/>
      <c r="P28" s="81"/>
      <c r="Q28" s="82"/>
      <c r="T28" s="9" t="str">
        <f t="shared" si="3"/>
        <v/>
      </c>
      <c r="V28" s="40"/>
      <c r="W28" s="12" t="s">
        <v>52</v>
      </c>
      <c r="X28" s="13">
        <f t="shared" si="1"/>
        <v>0</v>
      </c>
      <c r="AB28" s="32"/>
    </row>
    <row r="29" spans="1:28" ht="18" customHeight="1" thickBot="1" x14ac:dyDescent="0.25">
      <c r="A29" s="9" t="str">
        <f>B29</f>
        <v/>
      </c>
      <c r="B29" s="14" t="str">
        <f>IF(start="","",IF(DAY(start)&lt;16,EOMONTH(start,-1)+1,EOMONTH(start,0)-15))</f>
        <v/>
      </c>
      <c r="C29" s="14" t="str">
        <f t="shared" ref="C29:C53" si="4">IF(OR(start="",end=""),"",IF(DAY(B29)=1,EOMONTH(B29,-1)+15,EOMONTH(B29,0)))</f>
        <v/>
      </c>
      <c r="D29" s="85" t="str">
        <f t="shared" ref="D29:D53" si="5">IF(OR(start="",end=""),"",NETWORKDAYS(B29,C29))</f>
        <v/>
      </c>
      <c r="E29" s="15" t="str">
        <f>IF(OR(start=""),"",IF(V11="",B29,V11))</f>
        <v/>
      </c>
      <c r="F29" s="15" t="str">
        <f t="shared" ref="F29:F53" si="6">IF(OR(start="",end=""),"",IF(X11="",C29,X11))</f>
        <v/>
      </c>
      <c r="G29" s="16" t="str">
        <f>IF(OR(start="",end=""),"",IF(F29&lt;year,0,IF(F29&lt;=end,NETWORKDAYS(E29,F29),0)))</f>
        <v/>
      </c>
      <c r="H29" s="17" t="str">
        <f t="shared" ref="H29:H53" si="7">IF(OR(start="",end=""),"",ROUND(G29/D29,2))</f>
        <v/>
      </c>
      <c r="I29" s="18" t="str">
        <f t="shared" ref="I29:I53" si="8">IF(OR(start="",end="",fte="Select FTE"),"",IF(G29=0,0,$B$16))</f>
        <v/>
      </c>
      <c r="J29" s="19" t="str">
        <f t="shared" ref="J29:J53" si="9">IF(OR(start="",end="",fte="Select FTE"),"",ROUND(I29*H29,20))</f>
        <v/>
      </c>
      <c r="K29" s="66" t="str">
        <f t="shared" ref="K29:K53" si="10">IF(OR(start="",end=""),"",IF(DAY(B29)=1,DATE(YEAR(B29),MONTH(B29),DAY(B29)+24),EOMONTH(B29,0)+10))</f>
        <v/>
      </c>
      <c r="L29" s="8"/>
      <c r="M29" s="32"/>
      <c r="T29" s="9" t="str">
        <f t="shared" si="3"/>
        <v/>
      </c>
      <c r="V29" s="40"/>
      <c r="W29" s="12" t="s">
        <v>52</v>
      </c>
      <c r="X29" s="13">
        <f t="shared" si="1"/>
        <v>0</v>
      </c>
      <c r="AB29" s="32"/>
    </row>
    <row r="30" spans="1:28" ht="18" customHeight="1" thickBot="1" x14ac:dyDescent="0.25">
      <c r="A30" s="9" t="str">
        <f t="shared" ref="A30:A53" si="11">B30</f>
        <v/>
      </c>
      <c r="B30" s="14" t="str">
        <f t="shared" ref="B30:B53" si="12">IF(OR(start="",end=""),"",IF(DAY(B29)=1,EOMONTH(B29,-1)+16,EOMONTH(C29,0)+1))</f>
        <v/>
      </c>
      <c r="C30" s="14" t="str">
        <f t="shared" si="4"/>
        <v/>
      </c>
      <c r="D30" s="85" t="str">
        <f t="shared" si="5"/>
        <v/>
      </c>
      <c r="E30" s="15" t="str">
        <f>B30</f>
        <v/>
      </c>
      <c r="F30" s="15" t="str">
        <f t="shared" si="6"/>
        <v/>
      </c>
      <c r="G30" s="16" t="str">
        <f t="shared" ref="G30:G53" si="13">IF(OR(start="",end=""),"",IF(F30&lt;=end,NETWORKDAYS(E30,F30),0))</f>
        <v/>
      </c>
      <c r="H30" s="17" t="str">
        <f t="shared" si="7"/>
        <v/>
      </c>
      <c r="I30" s="18" t="str">
        <f t="shared" si="8"/>
        <v/>
      </c>
      <c r="J30" s="19" t="str">
        <f t="shared" si="9"/>
        <v/>
      </c>
      <c r="K30" s="66" t="str">
        <f t="shared" si="10"/>
        <v/>
      </c>
      <c r="L30" s="8"/>
      <c r="M30" s="32"/>
      <c r="T30" s="9" t="str">
        <f t="shared" si="3"/>
        <v/>
      </c>
      <c r="V30" s="40"/>
      <c r="W30" s="12" t="s">
        <v>52</v>
      </c>
      <c r="X30" s="13">
        <f t="shared" si="1"/>
        <v>0</v>
      </c>
      <c r="AB30" s="32"/>
    </row>
    <row r="31" spans="1:28" ht="18" customHeight="1" thickBot="1" x14ac:dyDescent="0.25">
      <c r="A31" s="9" t="str">
        <f t="shared" si="11"/>
        <v/>
      </c>
      <c r="B31" s="14" t="str">
        <f t="shared" si="12"/>
        <v/>
      </c>
      <c r="C31" s="14" t="str">
        <f t="shared" si="4"/>
        <v/>
      </c>
      <c r="D31" s="85" t="str">
        <f t="shared" si="5"/>
        <v/>
      </c>
      <c r="E31" s="15" t="str">
        <f t="shared" ref="E31:E53" si="14">B31</f>
        <v/>
      </c>
      <c r="F31" s="15" t="str">
        <f t="shared" si="6"/>
        <v/>
      </c>
      <c r="G31" s="16" t="str">
        <f t="shared" si="13"/>
        <v/>
      </c>
      <c r="H31" s="17" t="str">
        <f t="shared" si="7"/>
        <v/>
      </c>
      <c r="I31" s="18" t="str">
        <f t="shared" si="8"/>
        <v/>
      </c>
      <c r="J31" s="19" t="str">
        <f t="shared" si="9"/>
        <v/>
      </c>
      <c r="K31" s="66" t="str">
        <f t="shared" si="10"/>
        <v/>
      </c>
      <c r="L31" s="8"/>
      <c r="M31" s="32"/>
      <c r="T31" s="9" t="str">
        <f t="shared" si="3"/>
        <v/>
      </c>
      <c r="V31" s="40"/>
      <c r="W31" s="12" t="s">
        <v>52</v>
      </c>
      <c r="X31" s="13">
        <f t="shared" si="1"/>
        <v>0</v>
      </c>
      <c r="AB31" s="32"/>
    </row>
    <row r="32" spans="1:28" ht="18" customHeight="1" thickBot="1" x14ac:dyDescent="0.25">
      <c r="A32" s="9" t="str">
        <f t="shared" si="11"/>
        <v/>
      </c>
      <c r="B32" s="14" t="str">
        <f t="shared" si="12"/>
        <v/>
      </c>
      <c r="C32" s="14" t="str">
        <f t="shared" si="4"/>
        <v/>
      </c>
      <c r="D32" s="85" t="str">
        <f t="shared" si="5"/>
        <v/>
      </c>
      <c r="E32" s="15" t="str">
        <f t="shared" si="14"/>
        <v/>
      </c>
      <c r="F32" s="15" t="str">
        <f t="shared" si="6"/>
        <v/>
      </c>
      <c r="G32" s="16" t="str">
        <f t="shared" si="13"/>
        <v/>
      </c>
      <c r="H32" s="17" t="str">
        <f t="shared" si="7"/>
        <v/>
      </c>
      <c r="I32" s="18" t="str">
        <f t="shared" si="8"/>
        <v/>
      </c>
      <c r="J32" s="19" t="str">
        <f t="shared" si="9"/>
        <v/>
      </c>
      <c r="K32" s="66" t="str">
        <f t="shared" si="10"/>
        <v/>
      </c>
      <c r="L32" s="8"/>
      <c r="T32" s="9" t="str">
        <f t="shared" si="3"/>
        <v/>
      </c>
      <c r="V32" s="40"/>
      <c r="W32" s="12" t="s">
        <v>52</v>
      </c>
      <c r="X32" s="13">
        <f t="shared" si="1"/>
        <v>0</v>
      </c>
      <c r="AB32" s="32"/>
    </row>
    <row r="33" spans="1:28" ht="18" customHeight="1" thickBot="1" x14ac:dyDescent="0.25">
      <c r="A33" s="9" t="str">
        <f t="shared" si="11"/>
        <v/>
      </c>
      <c r="B33" s="14" t="str">
        <f t="shared" si="12"/>
        <v/>
      </c>
      <c r="C33" s="14" t="str">
        <f t="shared" si="4"/>
        <v/>
      </c>
      <c r="D33" s="85" t="str">
        <f t="shared" si="5"/>
        <v/>
      </c>
      <c r="E33" s="15" t="str">
        <f t="shared" si="14"/>
        <v/>
      </c>
      <c r="F33" s="15" t="str">
        <f t="shared" si="6"/>
        <v/>
      </c>
      <c r="G33" s="16" t="str">
        <f t="shared" si="13"/>
        <v/>
      </c>
      <c r="H33" s="17" t="str">
        <f t="shared" si="7"/>
        <v/>
      </c>
      <c r="I33" s="18" t="str">
        <f t="shared" si="8"/>
        <v/>
      </c>
      <c r="J33" s="19" t="str">
        <f t="shared" si="9"/>
        <v/>
      </c>
      <c r="K33" s="66" t="str">
        <f t="shared" si="10"/>
        <v/>
      </c>
      <c r="L33" s="8"/>
      <c r="N33" s="65"/>
      <c r="T33" s="9" t="str">
        <f t="shared" si="3"/>
        <v/>
      </c>
      <c r="V33" s="40"/>
      <c r="W33" s="12" t="s">
        <v>52</v>
      </c>
      <c r="X33" s="13">
        <f t="shared" si="1"/>
        <v>0</v>
      </c>
      <c r="AB33" s="32"/>
    </row>
    <row r="34" spans="1:28" ht="18" customHeight="1" thickBot="1" x14ac:dyDescent="0.25">
      <c r="A34" s="9" t="str">
        <f t="shared" si="11"/>
        <v/>
      </c>
      <c r="B34" s="14" t="str">
        <f t="shared" si="12"/>
        <v/>
      </c>
      <c r="C34" s="14" t="str">
        <f t="shared" si="4"/>
        <v/>
      </c>
      <c r="D34" s="85" t="str">
        <f t="shared" si="5"/>
        <v/>
      </c>
      <c r="E34" s="15" t="str">
        <f t="shared" si="14"/>
        <v/>
      </c>
      <c r="F34" s="15" t="str">
        <f t="shared" si="6"/>
        <v/>
      </c>
      <c r="G34" s="16" t="str">
        <f t="shared" si="13"/>
        <v/>
      </c>
      <c r="H34" s="17" t="str">
        <f t="shared" si="7"/>
        <v/>
      </c>
      <c r="I34" s="18" t="str">
        <f t="shared" si="8"/>
        <v/>
      </c>
      <c r="J34" s="19" t="str">
        <f t="shared" si="9"/>
        <v/>
      </c>
      <c r="K34" s="66" t="str">
        <f t="shared" si="10"/>
        <v/>
      </c>
      <c r="L34" s="8"/>
      <c r="N34" s="65"/>
      <c r="T34" s="9" t="str">
        <f t="shared" si="3"/>
        <v/>
      </c>
      <c r="V34" s="40"/>
      <c r="W34" s="12" t="s">
        <v>52</v>
      </c>
      <c r="X34" s="13">
        <f t="shared" si="1"/>
        <v>0</v>
      </c>
      <c r="AB34" s="32"/>
    </row>
    <row r="35" spans="1:28" ht="18" customHeight="1" x14ac:dyDescent="0.2">
      <c r="A35" s="9" t="str">
        <f t="shared" si="11"/>
        <v/>
      </c>
      <c r="B35" s="14" t="str">
        <f t="shared" si="12"/>
        <v/>
      </c>
      <c r="C35" s="14" t="str">
        <f t="shared" si="4"/>
        <v/>
      </c>
      <c r="D35" s="85" t="str">
        <f t="shared" si="5"/>
        <v/>
      </c>
      <c r="E35" s="15" t="str">
        <f t="shared" si="14"/>
        <v/>
      </c>
      <c r="F35" s="15" t="str">
        <f t="shared" si="6"/>
        <v/>
      </c>
      <c r="G35" s="16" t="str">
        <f t="shared" si="13"/>
        <v/>
      </c>
      <c r="H35" s="17" t="str">
        <f t="shared" si="7"/>
        <v/>
      </c>
      <c r="I35" s="18" t="str">
        <f t="shared" si="8"/>
        <v/>
      </c>
      <c r="J35" s="19" t="str">
        <f t="shared" si="9"/>
        <v/>
      </c>
      <c r="K35" s="66" t="str">
        <f t="shared" si="10"/>
        <v/>
      </c>
      <c r="L35" s="8"/>
      <c r="T35" s="9" t="str">
        <f>A53</f>
        <v/>
      </c>
      <c r="V35" s="40"/>
      <c r="W35" s="12" t="s">
        <v>52</v>
      </c>
      <c r="X35" s="13">
        <f t="shared" si="1"/>
        <v>0</v>
      </c>
      <c r="AB35" s="32"/>
    </row>
    <row r="36" spans="1:28" ht="18" customHeight="1" x14ac:dyDescent="0.2">
      <c r="A36" s="9" t="str">
        <f t="shared" si="11"/>
        <v/>
      </c>
      <c r="B36" s="14" t="str">
        <f t="shared" si="12"/>
        <v/>
      </c>
      <c r="C36" s="14" t="str">
        <f t="shared" si="4"/>
        <v/>
      </c>
      <c r="D36" s="85" t="str">
        <f t="shared" si="5"/>
        <v/>
      </c>
      <c r="E36" s="15" t="str">
        <f t="shared" si="14"/>
        <v/>
      </c>
      <c r="F36" s="15" t="str">
        <f t="shared" si="6"/>
        <v/>
      </c>
      <c r="G36" s="16" t="str">
        <f t="shared" si="13"/>
        <v/>
      </c>
      <c r="H36" s="17" t="str">
        <f t="shared" si="7"/>
        <v/>
      </c>
      <c r="I36" s="18" t="str">
        <f t="shared" si="8"/>
        <v/>
      </c>
      <c r="J36" s="19" t="str">
        <f t="shared" si="9"/>
        <v/>
      </c>
      <c r="K36" s="66" t="str">
        <f t="shared" si="10"/>
        <v/>
      </c>
      <c r="L36" s="8"/>
      <c r="M36" s="3"/>
    </row>
    <row r="37" spans="1:28" ht="18" customHeight="1" x14ac:dyDescent="0.2">
      <c r="A37" s="9" t="str">
        <f t="shared" si="11"/>
        <v/>
      </c>
      <c r="B37" s="14" t="str">
        <f t="shared" si="12"/>
        <v/>
      </c>
      <c r="C37" s="14" t="str">
        <f t="shared" si="4"/>
        <v/>
      </c>
      <c r="D37" s="85" t="str">
        <f t="shared" si="5"/>
        <v/>
      </c>
      <c r="E37" s="15" t="str">
        <f t="shared" si="14"/>
        <v/>
      </c>
      <c r="F37" s="15" t="str">
        <f t="shared" si="6"/>
        <v/>
      </c>
      <c r="G37" s="16" t="str">
        <f t="shared" si="13"/>
        <v/>
      </c>
      <c r="H37" s="17" t="str">
        <f t="shared" si="7"/>
        <v/>
      </c>
      <c r="I37" s="18" t="str">
        <f t="shared" si="8"/>
        <v/>
      </c>
      <c r="J37" s="19" t="str">
        <f t="shared" si="9"/>
        <v/>
      </c>
      <c r="K37" s="66" t="str">
        <f t="shared" si="10"/>
        <v/>
      </c>
      <c r="L37" s="8"/>
      <c r="M37" s="3"/>
      <c r="S37" s="10" t="s">
        <v>39</v>
      </c>
      <c r="U37" s="10" t="s">
        <v>41</v>
      </c>
      <c r="V37" s="10"/>
      <c r="W37" s="10"/>
    </row>
    <row r="38" spans="1:28" ht="18" customHeight="1" x14ac:dyDescent="0.2">
      <c r="A38" s="9" t="str">
        <f t="shared" si="11"/>
        <v/>
      </c>
      <c r="B38" s="14" t="str">
        <f t="shared" si="12"/>
        <v/>
      </c>
      <c r="C38" s="14" t="str">
        <f t="shared" si="4"/>
        <v/>
      </c>
      <c r="D38" s="85" t="str">
        <f t="shared" si="5"/>
        <v/>
      </c>
      <c r="E38" s="15" t="str">
        <f t="shared" si="14"/>
        <v/>
      </c>
      <c r="F38" s="15" t="str">
        <f t="shared" si="6"/>
        <v/>
      </c>
      <c r="G38" s="16" t="str">
        <f t="shared" si="13"/>
        <v/>
      </c>
      <c r="H38" s="17" t="str">
        <f t="shared" si="7"/>
        <v/>
      </c>
      <c r="I38" s="18" t="str">
        <f t="shared" si="8"/>
        <v/>
      </c>
      <c r="J38" s="19" t="str">
        <f t="shared" si="9"/>
        <v/>
      </c>
      <c r="K38" s="66" t="str">
        <f t="shared" si="10"/>
        <v/>
      </c>
      <c r="L38" s="8"/>
      <c r="M38" s="3"/>
      <c r="S38" s="10">
        <v>0.5</v>
      </c>
      <c r="U38" s="22" t="s">
        <v>79</v>
      </c>
      <c r="V38" s="10"/>
      <c r="W38" s="10"/>
    </row>
    <row r="39" spans="1:28" ht="18" customHeight="1" x14ac:dyDescent="0.2">
      <c r="A39" s="9" t="str">
        <f t="shared" si="11"/>
        <v/>
      </c>
      <c r="B39" s="14" t="str">
        <f t="shared" si="12"/>
        <v/>
      </c>
      <c r="C39" s="14" t="str">
        <f t="shared" si="4"/>
        <v/>
      </c>
      <c r="D39" s="85" t="str">
        <f t="shared" si="5"/>
        <v/>
      </c>
      <c r="E39" s="15" t="str">
        <f t="shared" si="14"/>
        <v/>
      </c>
      <c r="F39" s="15" t="str">
        <f t="shared" si="6"/>
        <v/>
      </c>
      <c r="G39" s="16" t="str">
        <f t="shared" si="13"/>
        <v/>
      </c>
      <c r="H39" s="17" t="str">
        <f t="shared" si="7"/>
        <v/>
      </c>
      <c r="I39" s="18" t="str">
        <f t="shared" si="8"/>
        <v/>
      </c>
      <c r="J39" s="19" t="str">
        <f t="shared" si="9"/>
        <v/>
      </c>
      <c r="K39" s="66" t="str">
        <f t="shared" si="10"/>
        <v/>
      </c>
      <c r="L39" s="8"/>
      <c r="M39" s="3"/>
      <c r="S39" s="10">
        <v>0.25</v>
      </c>
      <c r="U39" s="22" t="s">
        <v>80</v>
      </c>
      <c r="V39" s="10"/>
      <c r="W39" s="10"/>
    </row>
    <row r="40" spans="1:28" ht="18" customHeight="1" x14ac:dyDescent="0.2">
      <c r="A40" s="9" t="str">
        <f t="shared" si="11"/>
        <v/>
      </c>
      <c r="B40" s="14" t="str">
        <f t="shared" si="12"/>
        <v/>
      </c>
      <c r="C40" s="14" t="str">
        <f t="shared" si="4"/>
        <v/>
      </c>
      <c r="D40" s="85" t="str">
        <f t="shared" si="5"/>
        <v/>
      </c>
      <c r="E40" s="15" t="str">
        <f t="shared" si="14"/>
        <v/>
      </c>
      <c r="F40" s="15" t="str">
        <f t="shared" si="6"/>
        <v/>
      </c>
      <c r="G40" s="16" t="str">
        <f t="shared" si="13"/>
        <v/>
      </c>
      <c r="H40" s="17" t="str">
        <f t="shared" si="7"/>
        <v/>
      </c>
      <c r="I40" s="18" t="str">
        <f t="shared" si="8"/>
        <v/>
      </c>
      <c r="J40" s="19" t="str">
        <f t="shared" si="9"/>
        <v/>
      </c>
      <c r="K40" s="66" t="str">
        <f t="shared" si="10"/>
        <v/>
      </c>
      <c r="L40" s="8"/>
      <c r="M40" s="3"/>
      <c r="S40" s="10">
        <v>0.375</v>
      </c>
      <c r="U40" s="22" t="s">
        <v>81</v>
      </c>
      <c r="V40" s="10"/>
      <c r="W40" s="10"/>
    </row>
    <row r="41" spans="1:28" ht="18" customHeight="1" x14ac:dyDescent="0.2">
      <c r="A41" s="9" t="str">
        <f t="shared" si="11"/>
        <v/>
      </c>
      <c r="B41" s="14" t="str">
        <f t="shared" si="12"/>
        <v/>
      </c>
      <c r="C41" s="14" t="str">
        <f t="shared" si="4"/>
        <v/>
      </c>
      <c r="D41" s="85" t="str">
        <f t="shared" si="5"/>
        <v/>
      </c>
      <c r="E41" s="15" t="str">
        <f t="shared" si="14"/>
        <v/>
      </c>
      <c r="F41" s="15" t="str">
        <f t="shared" si="6"/>
        <v/>
      </c>
      <c r="G41" s="16" t="str">
        <f t="shared" si="13"/>
        <v/>
      </c>
      <c r="H41" s="17" t="str">
        <f t="shared" si="7"/>
        <v/>
      </c>
      <c r="I41" s="18" t="str">
        <f t="shared" si="8"/>
        <v/>
      </c>
      <c r="J41" s="19" t="str">
        <f t="shared" si="9"/>
        <v/>
      </c>
      <c r="K41" s="66" t="str">
        <f t="shared" si="10"/>
        <v/>
      </c>
      <c r="L41" s="8"/>
      <c r="M41" s="3"/>
      <c r="S41" s="10">
        <v>0.125</v>
      </c>
      <c r="U41" s="22" t="s">
        <v>119</v>
      </c>
      <c r="V41" s="10"/>
      <c r="W41" s="10"/>
    </row>
    <row r="42" spans="1:28" ht="18" customHeight="1" x14ac:dyDescent="0.2">
      <c r="A42" s="9" t="str">
        <f t="shared" si="11"/>
        <v/>
      </c>
      <c r="B42" s="14" t="str">
        <f t="shared" si="12"/>
        <v/>
      </c>
      <c r="C42" s="14" t="str">
        <f t="shared" si="4"/>
        <v/>
      </c>
      <c r="D42" s="85" t="str">
        <f t="shared" si="5"/>
        <v/>
      </c>
      <c r="E42" s="15" t="str">
        <f t="shared" si="14"/>
        <v/>
      </c>
      <c r="F42" s="15" t="str">
        <f t="shared" si="6"/>
        <v/>
      </c>
      <c r="G42" s="16" t="str">
        <f t="shared" si="13"/>
        <v/>
      </c>
      <c r="H42" s="17" t="str">
        <f t="shared" si="7"/>
        <v/>
      </c>
      <c r="I42" s="18" t="str">
        <f t="shared" si="8"/>
        <v/>
      </c>
      <c r="J42" s="19" t="str">
        <f t="shared" si="9"/>
        <v/>
      </c>
      <c r="K42" s="66" t="str">
        <f t="shared" si="10"/>
        <v/>
      </c>
      <c r="L42" s="8"/>
    </row>
    <row r="43" spans="1:28" ht="18" customHeight="1" x14ac:dyDescent="0.2">
      <c r="A43" s="9" t="str">
        <f t="shared" si="11"/>
        <v/>
      </c>
      <c r="B43" s="14" t="str">
        <f t="shared" si="12"/>
        <v/>
      </c>
      <c r="C43" s="14" t="str">
        <f t="shared" si="4"/>
        <v/>
      </c>
      <c r="D43" s="85" t="str">
        <f t="shared" si="5"/>
        <v/>
      </c>
      <c r="E43" s="15" t="str">
        <f t="shared" si="14"/>
        <v/>
      </c>
      <c r="F43" s="15" t="str">
        <f t="shared" si="6"/>
        <v/>
      </c>
      <c r="G43" s="16" t="str">
        <f t="shared" si="13"/>
        <v/>
      </c>
      <c r="H43" s="17" t="str">
        <f t="shared" si="7"/>
        <v/>
      </c>
      <c r="I43" s="18" t="str">
        <f t="shared" si="8"/>
        <v/>
      </c>
      <c r="J43" s="19" t="str">
        <f t="shared" si="9"/>
        <v/>
      </c>
      <c r="K43" s="66" t="str">
        <f t="shared" si="10"/>
        <v/>
      </c>
      <c r="L43" s="8"/>
      <c r="M43" s="27"/>
      <c r="U43" s="10" t="s">
        <v>47</v>
      </c>
      <c r="V43" s="10"/>
      <c r="W43" s="10"/>
    </row>
    <row r="44" spans="1:28" ht="18" customHeight="1" x14ac:dyDescent="0.2">
      <c r="A44" s="9" t="str">
        <f t="shared" si="11"/>
        <v/>
      </c>
      <c r="B44" s="14" t="str">
        <f t="shared" si="12"/>
        <v/>
      </c>
      <c r="C44" s="14" t="str">
        <f t="shared" si="4"/>
        <v/>
      </c>
      <c r="D44" s="85" t="str">
        <f t="shared" si="5"/>
        <v/>
      </c>
      <c r="E44" s="15" t="str">
        <f t="shared" si="14"/>
        <v/>
      </c>
      <c r="F44" s="15" t="str">
        <f t="shared" si="6"/>
        <v/>
      </c>
      <c r="G44" s="16" t="str">
        <f t="shared" si="13"/>
        <v/>
      </c>
      <c r="H44" s="17" t="str">
        <f t="shared" si="7"/>
        <v/>
      </c>
      <c r="I44" s="18" t="str">
        <f t="shared" si="8"/>
        <v/>
      </c>
      <c r="J44" s="19" t="str">
        <f t="shared" si="9"/>
        <v/>
      </c>
      <c r="K44" s="66" t="str">
        <f t="shared" si="10"/>
        <v/>
      </c>
      <c r="L44" s="8"/>
      <c r="M44" s="27"/>
      <c r="U44" s="22" t="s">
        <v>82</v>
      </c>
      <c r="V44" s="10"/>
      <c r="W44" s="10"/>
    </row>
    <row r="45" spans="1:28" ht="18" customHeight="1" x14ac:dyDescent="0.2">
      <c r="A45" s="9" t="str">
        <f t="shared" si="11"/>
        <v/>
      </c>
      <c r="B45" s="14" t="str">
        <f t="shared" si="12"/>
        <v/>
      </c>
      <c r="C45" s="14" t="str">
        <f t="shared" si="4"/>
        <v/>
      </c>
      <c r="D45" s="85" t="str">
        <f t="shared" si="5"/>
        <v/>
      </c>
      <c r="E45" s="15" t="str">
        <f t="shared" si="14"/>
        <v/>
      </c>
      <c r="F45" s="15" t="str">
        <f t="shared" si="6"/>
        <v/>
      </c>
      <c r="G45" s="16" t="str">
        <f t="shared" si="13"/>
        <v/>
      </c>
      <c r="H45" s="17" t="str">
        <f t="shared" si="7"/>
        <v/>
      </c>
      <c r="I45" s="18" t="str">
        <f t="shared" si="8"/>
        <v/>
      </c>
      <c r="J45" s="19" t="str">
        <f t="shared" si="9"/>
        <v/>
      </c>
      <c r="K45" s="66" t="str">
        <f t="shared" si="10"/>
        <v/>
      </c>
      <c r="L45" s="8"/>
      <c r="M45" s="27"/>
      <c r="U45" s="22" t="s">
        <v>83</v>
      </c>
      <c r="V45" s="10"/>
      <c r="W45" s="10"/>
    </row>
    <row r="46" spans="1:28" ht="18" customHeight="1" x14ac:dyDescent="0.2">
      <c r="A46" s="9" t="str">
        <f t="shared" si="11"/>
        <v/>
      </c>
      <c r="B46" s="14" t="str">
        <f t="shared" si="12"/>
        <v/>
      </c>
      <c r="C46" s="14" t="str">
        <f t="shared" si="4"/>
        <v/>
      </c>
      <c r="D46" s="85" t="str">
        <f t="shared" si="5"/>
        <v/>
      </c>
      <c r="E46" s="15" t="str">
        <f t="shared" si="14"/>
        <v/>
      </c>
      <c r="F46" s="15" t="str">
        <f t="shared" si="6"/>
        <v/>
      </c>
      <c r="G46" s="16" t="str">
        <f t="shared" si="13"/>
        <v/>
      </c>
      <c r="H46" s="17" t="str">
        <f t="shared" si="7"/>
        <v/>
      </c>
      <c r="I46" s="18" t="str">
        <f t="shared" si="8"/>
        <v/>
      </c>
      <c r="J46" s="19" t="str">
        <f t="shared" si="9"/>
        <v/>
      </c>
      <c r="K46" s="66" t="str">
        <f t="shared" si="10"/>
        <v/>
      </c>
      <c r="L46" s="8"/>
      <c r="M46" s="27"/>
      <c r="S46" s="10" t="s">
        <v>45</v>
      </c>
      <c r="X46" s="10"/>
      <c r="Y46" s="10"/>
    </row>
    <row r="47" spans="1:28" ht="18" customHeight="1" x14ac:dyDescent="0.2">
      <c r="A47" s="9" t="str">
        <f t="shared" si="11"/>
        <v/>
      </c>
      <c r="B47" s="14" t="str">
        <f t="shared" si="12"/>
        <v/>
      </c>
      <c r="C47" s="14" t="str">
        <f t="shared" si="4"/>
        <v/>
      </c>
      <c r="D47" s="85" t="str">
        <f t="shared" si="5"/>
        <v/>
      </c>
      <c r="E47" s="15" t="str">
        <f t="shared" si="14"/>
        <v/>
      </c>
      <c r="F47" s="15" t="str">
        <f t="shared" si="6"/>
        <v/>
      </c>
      <c r="G47" s="16" t="str">
        <f t="shared" si="13"/>
        <v/>
      </c>
      <c r="H47" s="17" t="str">
        <f t="shared" si="7"/>
        <v/>
      </c>
      <c r="I47" s="18" t="str">
        <f t="shared" si="8"/>
        <v/>
      </c>
      <c r="J47" s="19" t="str">
        <f t="shared" si="9"/>
        <v/>
      </c>
      <c r="K47" s="66" t="str">
        <f t="shared" si="10"/>
        <v/>
      </c>
      <c r="L47" s="8"/>
      <c r="M47" s="27"/>
      <c r="S47" s="10" t="s">
        <v>84</v>
      </c>
      <c r="U47" s="10" t="s">
        <v>54</v>
      </c>
      <c r="V47" s="10"/>
      <c r="W47" s="10"/>
      <c r="X47" s="10"/>
      <c r="Y47" s="10"/>
    </row>
    <row r="48" spans="1:28" ht="18" customHeight="1" x14ac:dyDescent="0.2">
      <c r="A48" s="9" t="str">
        <f t="shared" si="11"/>
        <v/>
      </c>
      <c r="B48" s="14" t="str">
        <f t="shared" si="12"/>
        <v/>
      </c>
      <c r="C48" s="14" t="str">
        <f t="shared" si="4"/>
        <v/>
      </c>
      <c r="D48" s="85" t="str">
        <f t="shared" si="5"/>
        <v/>
      </c>
      <c r="E48" s="15" t="str">
        <f t="shared" si="14"/>
        <v/>
      </c>
      <c r="F48" s="15" t="str">
        <f t="shared" si="6"/>
        <v/>
      </c>
      <c r="G48" s="16" t="str">
        <f t="shared" si="13"/>
        <v/>
      </c>
      <c r="H48" s="17" t="str">
        <f t="shared" si="7"/>
        <v/>
      </c>
      <c r="I48" s="18" t="str">
        <f t="shared" si="8"/>
        <v/>
      </c>
      <c r="J48" s="19" t="str">
        <f t="shared" si="9"/>
        <v/>
      </c>
      <c r="K48" s="66" t="str">
        <f t="shared" si="10"/>
        <v/>
      </c>
      <c r="L48" s="8"/>
      <c r="M48" s="27"/>
      <c r="S48" s="10" t="s">
        <v>85</v>
      </c>
      <c r="U48" s="10" t="s">
        <v>86</v>
      </c>
      <c r="V48" s="10"/>
      <c r="W48" s="10"/>
      <c r="X48" s="10"/>
      <c r="Y48" s="10"/>
    </row>
    <row r="49" spans="1:28" ht="18" customHeight="1" x14ac:dyDescent="0.2">
      <c r="A49" s="9" t="str">
        <f t="shared" si="11"/>
        <v/>
      </c>
      <c r="B49" s="14" t="str">
        <f t="shared" si="12"/>
        <v/>
      </c>
      <c r="C49" s="14" t="str">
        <f t="shared" si="4"/>
        <v/>
      </c>
      <c r="D49" s="85" t="str">
        <f t="shared" si="5"/>
        <v/>
      </c>
      <c r="E49" s="15" t="str">
        <f t="shared" si="14"/>
        <v/>
      </c>
      <c r="F49" s="15" t="str">
        <f t="shared" si="6"/>
        <v/>
      </c>
      <c r="G49" s="16" t="str">
        <f t="shared" si="13"/>
        <v/>
      </c>
      <c r="H49" s="17" t="str">
        <f t="shared" si="7"/>
        <v/>
      </c>
      <c r="I49" s="18" t="str">
        <f t="shared" si="8"/>
        <v/>
      </c>
      <c r="J49" s="19" t="str">
        <f t="shared" si="9"/>
        <v/>
      </c>
      <c r="K49" s="66" t="str">
        <f t="shared" si="10"/>
        <v/>
      </c>
      <c r="L49" s="8"/>
      <c r="M49" s="27"/>
      <c r="S49" s="10" t="s">
        <v>87</v>
      </c>
      <c r="U49" s="10" t="s">
        <v>88</v>
      </c>
      <c r="V49" s="10"/>
      <c r="W49" s="10"/>
    </row>
    <row r="50" spans="1:28" ht="18" customHeight="1" x14ac:dyDescent="0.2">
      <c r="A50" s="9" t="str">
        <f t="shared" si="11"/>
        <v/>
      </c>
      <c r="B50" s="14" t="str">
        <f t="shared" si="12"/>
        <v/>
      </c>
      <c r="C50" s="14" t="str">
        <f t="shared" si="4"/>
        <v/>
      </c>
      <c r="D50" s="85" t="str">
        <f t="shared" si="5"/>
        <v/>
      </c>
      <c r="E50" s="15" t="str">
        <f t="shared" si="14"/>
        <v/>
      </c>
      <c r="F50" s="15" t="str">
        <f t="shared" si="6"/>
        <v/>
      </c>
      <c r="G50" s="16" t="str">
        <f t="shared" si="13"/>
        <v/>
      </c>
      <c r="H50" s="17" t="str">
        <f t="shared" si="7"/>
        <v/>
      </c>
      <c r="I50" s="18" t="str">
        <f t="shared" si="8"/>
        <v/>
      </c>
      <c r="J50" s="19" t="str">
        <f t="shared" si="9"/>
        <v/>
      </c>
      <c r="K50" s="66" t="str">
        <f t="shared" si="10"/>
        <v/>
      </c>
      <c r="L50" s="8"/>
      <c r="M50" s="27"/>
      <c r="S50" s="10" t="s">
        <v>89</v>
      </c>
      <c r="U50" s="5" t="str">
        <f>IF(AND($O$3&lt;&gt;"",$O$7="Yes"),"For insurance purposes, this student does have a coordinating GTA, GRA, or GI position when together with this EPAF total 0.5 FTE for the term/period.","")</f>
        <v/>
      </c>
    </row>
    <row r="51" spans="1:28" ht="18" customHeight="1" x14ac:dyDescent="0.2">
      <c r="A51" s="9" t="str">
        <f t="shared" si="11"/>
        <v/>
      </c>
      <c r="B51" s="14" t="str">
        <f t="shared" si="12"/>
        <v/>
      </c>
      <c r="C51" s="14" t="str">
        <f t="shared" si="4"/>
        <v/>
      </c>
      <c r="D51" s="85" t="str">
        <f t="shared" si="5"/>
        <v/>
      </c>
      <c r="E51" s="15" t="str">
        <f t="shared" si="14"/>
        <v/>
      </c>
      <c r="F51" s="15" t="str">
        <f t="shared" si="6"/>
        <v/>
      </c>
      <c r="G51" s="16" t="str">
        <f t="shared" si="13"/>
        <v/>
      </c>
      <c r="H51" s="17" t="str">
        <f t="shared" si="7"/>
        <v/>
      </c>
      <c r="I51" s="18" t="str">
        <f t="shared" si="8"/>
        <v/>
      </c>
      <c r="J51" s="19" t="str">
        <f t="shared" si="9"/>
        <v/>
      </c>
      <c r="K51" s="66" t="str">
        <f t="shared" si="10"/>
        <v/>
      </c>
      <c r="L51" s="8"/>
      <c r="S51" s="10" t="s">
        <v>90</v>
      </c>
      <c r="U51" s="10" t="s">
        <v>121</v>
      </c>
    </row>
    <row r="52" spans="1:28" ht="18" customHeight="1" x14ac:dyDescent="0.2">
      <c r="A52" s="9" t="str">
        <f t="shared" si="11"/>
        <v/>
      </c>
      <c r="B52" s="14" t="str">
        <f t="shared" si="12"/>
        <v/>
      </c>
      <c r="C52" s="14" t="str">
        <f t="shared" si="4"/>
        <v/>
      </c>
      <c r="D52" s="85" t="str">
        <f t="shared" si="5"/>
        <v/>
      </c>
      <c r="E52" s="15" t="str">
        <f t="shared" si="14"/>
        <v/>
      </c>
      <c r="F52" s="15" t="str">
        <f t="shared" si="6"/>
        <v/>
      </c>
      <c r="G52" s="16" t="str">
        <f t="shared" si="13"/>
        <v/>
      </c>
      <c r="H52" s="17" t="str">
        <f t="shared" si="7"/>
        <v/>
      </c>
      <c r="I52" s="18" t="str">
        <f t="shared" si="8"/>
        <v/>
      </c>
      <c r="J52" s="19" t="str">
        <f t="shared" si="9"/>
        <v/>
      </c>
      <c r="K52" s="66" t="str">
        <f t="shared" si="10"/>
        <v/>
      </c>
      <c r="L52" s="8"/>
      <c r="S52" s="10" t="s">
        <v>91</v>
      </c>
      <c r="U52" s="10" t="s">
        <v>86</v>
      </c>
    </row>
    <row r="53" spans="1:28" ht="18" customHeight="1" x14ac:dyDescent="0.2">
      <c r="A53" s="9" t="str">
        <f t="shared" si="11"/>
        <v/>
      </c>
      <c r="B53" s="14" t="str">
        <f t="shared" si="12"/>
        <v/>
      </c>
      <c r="C53" s="14" t="str">
        <f t="shared" si="4"/>
        <v/>
      </c>
      <c r="D53" s="85" t="str">
        <f t="shared" si="5"/>
        <v/>
      </c>
      <c r="E53" s="15" t="str">
        <f t="shared" si="14"/>
        <v/>
      </c>
      <c r="F53" s="15" t="str">
        <f t="shared" si="6"/>
        <v/>
      </c>
      <c r="G53" s="16" t="str">
        <f t="shared" si="13"/>
        <v/>
      </c>
      <c r="H53" s="17" t="str">
        <f t="shared" si="7"/>
        <v/>
      </c>
      <c r="I53" s="18" t="str">
        <f t="shared" si="8"/>
        <v/>
      </c>
      <c r="J53" s="19" t="str">
        <f t="shared" si="9"/>
        <v/>
      </c>
      <c r="K53" s="66" t="str">
        <f t="shared" si="10"/>
        <v/>
      </c>
      <c r="L53" s="8"/>
      <c r="S53" s="10" t="s">
        <v>92</v>
      </c>
      <c r="U53" s="10" t="s">
        <v>131</v>
      </c>
    </row>
    <row r="54" spans="1:28" ht="18" customHeight="1" x14ac:dyDescent="0.2">
      <c r="I54" s="4" t="s">
        <v>93</v>
      </c>
      <c r="J54" s="21">
        <f>SUM(J29:J53)</f>
        <v>0</v>
      </c>
      <c r="K54" s="20"/>
      <c r="L54" s="20"/>
      <c r="S54" s="10" t="s">
        <v>94</v>
      </c>
      <c r="U54" s="5" t="str">
        <f>IF(AND($O$8&lt;&gt;"",$O$11="Yes"),"GI/GTA has completed or is enrolled in required graduate teaching training.","")</f>
        <v/>
      </c>
    </row>
    <row r="55" spans="1:28" ht="18" customHeight="1" x14ac:dyDescent="0.2">
      <c r="B55" s="1" t="s">
        <v>123</v>
      </c>
      <c r="L55" s="20"/>
      <c r="S55" s="10" t="s">
        <v>95</v>
      </c>
      <c r="U55" s="71"/>
      <c r="X55" s="10"/>
      <c r="Y55" s="10"/>
      <c r="Z55" s="10"/>
      <c r="AA55" s="10"/>
      <c r="AB55" s="10"/>
    </row>
    <row r="56" spans="1:28" ht="20" customHeight="1" x14ac:dyDescent="0.2">
      <c r="L56" s="20"/>
      <c r="S56" s="10" t="s">
        <v>96</v>
      </c>
      <c r="U56" s="70" t="s">
        <v>60</v>
      </c>
      <c r="V56" s="10"/>
      <c r="W56" s="10"/>
      <c r="X56" s="10"/>
      <c r="Y56" s="10"/>
      <c r="Z56" s="10"/>
      <c r="AA56" s="10"/>
      <c r="AB56" s="10"/>
    </row>
    <row r="57" spans="1:28" x14ac:dyDescent="0.2">
      <c r="L57" s="20"/>
      <c r="S57" s="10" t="s">
        <v>97</v>
      </c>
      <c r="U57" s="10" t="s">
        <v>88</v>
      </c>
      <c r="V57" s="10"/>
      <c r="W57" s="10"/>
      <c r="X57" s="10"/>
      <c r="Y57" s="10"/>
      <c r="Z57" s="10"/>
      <c r="AA57" s="10"/>
      <c r="AB57" s="10"/>
    </row>
    <row r="58" spans="1:28" x14ac:dyDescent="0.2">
      <c r="L58" s="20"/>
      <c r="S58" s="10" t="s">
        <v>98</v>
      </c>
      <c r="U58" s="10" t="s">
        <v>99</v>
      </c>
      <c r="V58" s="10"/>
      <c r="W58" s="10"/>
      <c r="X58" s="10"/>
      <c r="Y58" s="10"/>
      <c r="Z58" s="10"/>
      <c r="AA58" s="10"/>
      <c r="AB58" s="10"/>
    </row>
    <row r="59" spans="1:28" x14ac:dyDescent="0.2">
      <c r="L59" s="20"/>
      <c r="S59" s="10" t="s">
        <v>100</v>
      </c>
      <c r="U59" s="10" t="s">
        <v>101</v>
      </c>
      <c r="V59" s="10"/>
      <c r="W59" s="10"/>
      <c r="X59" s="36"/>
      <c r="Y59" s="36"/>
      <c r="Z59" s="36"/>
      <c r="AA59" s="36"/>
      <c r="AB59" s="37"/>
    </row>
    <row r="60" spans="1:28" x14ac:dyDescent="0.2">
      <c r="S60" s="10" t="s">
        <v>102</v>
      </c>
      <c r="U60" s="36" t="str">
        <f>IF($O$13="","",IF(O16="Yes, but the other position(s) will be terminated prior to the start of this position.","Other position(s) will be terminated prior to the start of this position.",IF(O16="Yes, a Petition to Work Greater than 20 Hours form is in process/has been completed.","A Petition to Work Greater than 20 Hours form is in process/has been completed.","")))</f>
        <v/>
      </c>
      <c r="V60" s="36"/>
      <c r="W60" s="36"/>
    </row>
    <row r="61" spans="1:28" ht="15" customHeight="1" x14ac:dyDescent="0.2">
      <c r="L61" s="86"/>
      <c r="S61" s="10" t="s">
        <v>103</v>
      </c>
      <c r="U61" s="83"/>
      <c r="X61" s="10"/>
      <c r="Y61" s="10"/>
    </row>
    <row r="62" spans="1:28" x14ac:dyDescent="0.2">
      <c r="L62" s="86"/>
      <c r="S62" s="10" t="s">
        <v>104</v>
      </c>
      <c r="U62" s="5" t="str">
        <f>O1</f>
        <v>Select Title</v>
      </c>
      <c r="V62" s="10"/>
      <c r="W62" s="10"/>
      <c r="X62" s="10"/>
      <c r="Y62" s="10"/>
    </row>
    <row r="63" spans="1:28" x14ac:dyDescent="0.2">
      <c r="L63" s="86"/>
      <c r="S63" s="10" t="s">
        <v>105</v>
      </c>
      <c r="U63" s="30" t="str">
        <f>_xlfn.CONCAT("Start Date:"," ",TEXT(B4, "mm/dd/yyyy"))</f>
        <v>Start Date: 01/00/1900</v>
      </c>
      <c r="V63" s="10"/>
      <c r="W63" s="10"/>
      <c r="X63" s="10"/>
      <c r="Y63" s="10"/>
    </row>
    <row r="64" spans="1:28" x14ac:dyDescent="0.2">
      <c r="L64" s="86"/>
      <c r="S64" s="10" t="s">
        <v>106</v>
      </c>
      <c r="U64" s="30" t="str">
        <f>_xlfn.CONCAT("End Date:"," ",TEXT(B5, "mm/dd/yyyy"))</f>
        <v>End Date: 01/00/1900</v>
      </c>
      <c r="V64" s="10"/>
      <c r="W64" s="10"/>
      <c r="X64" s="10"/>
      <c r="Y64" s="10"/>
    </row>
    <row r="65" spans="9:25" x14ac:dyDescent="0.2">
      <c r="L65" s="86"/>
      <c r="S65" s="10" t="s">
        <v>107</v>
      </c>
      <c r="U65" s="5" t="str">
        <f>_xlfn.CONCAT("Semi-Monthly Rate: ",TEXT(B16,"$#,##0.00"))</f>
        <v xml:space="preserve">Semi-Monthly Rate: </v>
      </c>
      <c r="V65" s="10"/>
      <c r="W65" s="10"/>
      <c r="X65" s="10"/>
      <c r="Y65" s="10"/>
    </row>
    <row r="66" spans="9:25" x14ac:dyDescent="0.2">
      <c r="L66" s="86"/>
      <c r="S66" s="10" t="s">
        <v>108</v>
      </c>
      <c r="U66" s="5" t="str">
        <f>_xlfn.CONCAT("Award Amount: ",TEXT(B12,"$#,##0.00"))</f>
        <v xml:space="preserve">Award Amount: </v>
      </c>
      <c r="V66" s="10"/>
      <c r="W66" s="10"/>
      <c r="X66" s="10"/>
      <c r="Y66" s="10"/>
    </row>
    <row r="67" spans="9:25" x14ac:dyDescent="0.2">
      <c r="L67" s="86"/>
      <c r="S67" s="10" t="s">
        <v>109</v>
      </c>
      <c r="U67" s="5" t="str">
        <f>_xlfn.CONCAT("FTE: ",M1)</f>
        <v>FTE: Select FTE</v>
      </c>
      <c r="V67" s="10"/>
      <c r="W67" s="10"/>
      <c r="X67" s="10"/>
      <c r="Y67" s="10"/>
    </row>
    <row r="68" spans="9:25" x14ac:dyDescent="0.2">
      <c r="L68" s="86"/>
      <c r="S68" s="10" t="s">
        <v>110</v>
      </c>
      <c r="U68" s="5" t="str">
        <f>_xlfn.CONCAT("Index: ",U5,W5,V5,X6,U6,W6,V6,X7,U7,W7,V7,X8,U8,W8,V8)</f>
        <v xml:space="preserve">Index: </v>
      </c>
      <c r="V68" s="10"/>
      <c r="W68" s="10"/>
      <c r="X68" s="10"/>
      <c r="Y68" s="10"/>
    </row>
    <row r="69" spans="9:25" x14ac:dyDescent="0.2">
      <c r="L69" s="27"/>
      <c r="S69" s="10" t="s">
        <v>111</v>
      </c>
      <c r="U69" s="5" t="str">
        <f>_xlfn.CONCAT("Supervisor: ",H2)</f>
        <v xml:space="preserve">Supervisor: </v>
      </c>
      <c r="V69" s="10"/>
      <c r="W69" s="10"/>
      <c r="X69" s="10"/>
      <c r="Y69" s="10"/>
    </row>
    <row r="70" spans="9:25" x14ac:dyDescent="0.2">
      <c r="L70" s="27"/>
      <c r="S70" s="10" t="s">
        <v>112</v>
      </c>
      <c r="U70" s="5" t="str">
        <f>_xlfn.CONCAT("Background Check: ",O2)</f>
        <v>Background Check: Select Status</v>
      </c>
      <c r="V70" s="10"/>
      <c r="W70" s="10"/>
      <c r="X70" s="36"/>
      <c r="Y70" s="37"/>
    </row>
    <row r="71" spans="9:25" x14ac:dyDescent="0.2">
      <c r="L71" s="27"/>
      <c r="S71" s="10" t="s">
        <v>113</v>
      </c>
      <c r="U71" s="30" t="str">
        <f>_xlfn.CONCAT(A2," ",B2," ",E2)</f>
        <v xml:space="preserve">Information Provided By:  </v>
      </c>
      <c r="V71" s="12"/>
      <c r="W71" s="36"/>
    </row>
    <row r="72" spans="9:25" x14ac:dyDescent="0.2">
      <c r="L72" s="27"/>
      <c r="S72" s="10" t="s">
        <v>114</v>
      </c>
    </row>
    <row r="73" spans="9:25" x14ac:dyDescent="0.2">
      <c r="I73" s="27"/>
      <c r="J73" s="27"/>
      <c r="K73" s="27"/>
      <c r="L73" s="27"/>
      <c r="S73" s="10" t="s">
        <v>115</v>
      </c>
    </row>
    <row r="74" spans="9:25" x14ac:dyDescent="0.2">
      <c r="L74" s="27"/>
      <c r="S74" s="10" t="s">
        <v>116</v>
      </c>
    </row>
    <row r="75" spans="9:25" x14ac:dyDescent="0.2">
      <c r="L75" s="27"/>
      <c r="S75" s="10" t="s">
        <v>117</v>
      </c>
    </row>
    <row r="76" spans="9:25" x14ac:dyDescent="0.2">
      <c r="S76" s="10" t="s">
        <v>118</v>
      </c>
    </row>
  </sheetData>
  <sheetProtection sheet="1" objects="1" scenarios="1"/>
  <protectedRanges>
    <protectedRange sqref="B7" name="Range7"/>
    <protectedRange sqref="B4:B5 B25" name="Range2"/>
    <protectedRange sqref="B7" name="Range1"/>
  </protectedRanges>
  <mergeCells count="28">
    <mergeCell ref="B28:C28"/>
    <mergeCell ref="E27:F27"/>
    <mergeCell ref="A25:K25"/>
    <mergeCell ref="A26:K26"/>
    <mergeCell ref="M10:N11"/>
    <mergeCell ref="A10:C10"/>
    <mergeCell ref="A20:G20"/>
    <mergeCell ref="M18:Q19"/>
    <mergeCell ref="M20:Q20"/>
    <mergeCell ref="O11:Q12"/>
    <mergeCell ref="M25:Q25"/>
    <mergeCell ref="O8:Q10"/>
    <mergeCell ref="O13:Q15"/>
    <mergeCell ref="O16:Q17"/>
    <mergeCell ref="B1:C1"/>
    <mergeCell ref="E1:F1"/>
    <mergeCell ref="K1:L1"/>
    <mergeCell ref="O1:Q1"/>
    <mergeCell ref="B2:C2"/>
    <mergeCell ref="H2:I2"/>
    <mergeCell ref="M2:N2"/>
    <mergeCell ref="O2:Q2"/>
    <mergeCell ref="K2:L2"/>
    <mergeCell ref="A6:C6"/>
    <mergeCell ref="O7:Q7"/>
    <mergeCell ref="O3:Q6"/>
    <mergeCell ref="M3:N3"/>
    <mergeCell ref="H13:J19"/>
  </mergeCells>
  <conditionalFormatting sqref="A6 D6">
    <cfRule type="expression" dxfId="22" priority="7">
      <formula>A6&lt;&gt;""</formula>
    </cfRule>
  </conditionalFormatting>
  <conditionalFormatting sqref="A10">
    <cfRule type="containsText" dxfId="21" priority="28" operator="containsText" text="ERROR: Only one payment method allowed">
      <formula>NOT(ISERROR(SEARCH("ERROR: Only one payment method allowed",A10)))</formula>
    </cfRule>
  </conditionalFormatting>
  <conditionalFormatting sqref="A20">
    <cfRule type="containsText" dxfId="20" priority="22" operator="containsText" text="NOTE: Salary and monthly amount calculated on 13 pays. Enter 12 pays on EPAF, but Banner will pay 13.">
      <formula>NOT(ISERROR(SEARCH("NOTE: Salary and monthly amount calculated on 13 pays. Enter 12 pays on EPAF, but Banner will pay 13.",A20)))</formula>
    </cfRule>
  </conditionalFormatting>
  <conditionalFormatting sqref="B7 B9">
    <cfRule type="expression" dxfId="19" priority="24">
      <formula>$B$8&gt;0</formula>
    </cfRule>
  </conditionalFormatting>
  <conditionalFormatting sqref="B7:B8">
    <cfRule type="expression" dxfId="18" priority="23">
      <formula>$B$9&gt;0</formula>
    </cfRule>
  </conditionalFormatting>
  <conditionalFormatting sqref="B8:B9">
    <cfRule type="expression" dxfId="17" priority="25">
      <formula>$B$7&gt;0</formula>
    </cfRule>
  </conditionalFormatting>
  <conditionalFormatting sqref="D5:F24 H6:H11 H13 H20:H24">
    <cfRule type="containsText" dxfId="16" priority="26" operator="containsText" text="ERROR END DATE CANNOT BE BEFORE START DATE">
      <formula>NOT(ISERROR(SEARCH("ERROR END DATE CANNOT BE BEFORE START DATE",D5)))</formula>
    </cfRule>
  </conditionalFormatting>
  <conditionalFormatting sqref="H2 K2">
    <cfRule type="containsText" dxfId="15" priority="14" operator="containsText" text="Select Location">
      <formula>NOT(ISERROR(SEARCH("Select Location",H2)))</formula>
    </cfRule>
  </conditionalFormatting>
  <conditionalFormatting sqref="H6:H11 H13 H20:H24">
    <cfRule type="containsText" dxfId="14" priority="27" operator="containsText" text="ERROR ASSISTANTSHIP CANNOT BE LONGER THAN ONE YEAR">
      <formula>NOT(ISERROR(SEARCH("ERROR ASSISTANTSHIP CANNOT BE LONGER THAN ONE YEAR",H6)))</formula>
    </cfRule>
  </conditionalFormatting>
  <conditionalFormatting sqref="M1">
    <cfRule type="containsText" dxfId="13" priority="18" operator="containsText" text="Select FTE">
      <formula>NOT(ISERROR(SEARCH("Select FTE",M1)))</formula>
    </cfRule>
  </conditionalFormatting>
  <conditionalFormatting sqref="M10:N11">
    <cfRule type="expression" dxfId="12" priority="8">
      <formula>$N$9&lt;&gt;100%</formula>
    </cfRule>
    <cfRule type="expression" dxfId="11" priority="9">
      <formula>$N$9=100%</formula>
    </cfRule>
  </conditionalFormatting>
  <conditionalFormatting sqref="O1">
    <cfRule type="containsText" dxfId="10" priority="17" operator="containsText" text="Select Title">
      <formula>NOT(ISERROR(SEARCH("Select Title",O1)))</formula>
    </cfRule>
    <cfRule type="containsText" dxfId="9" priority="21" operator="containsText" text="Select from Drop-Down Menu">
      <formula>NOT(ISERROR(SEARCH("Select from Drop-Down Menu",O1)))</formula>
    </cfRule>
  </conditionalFormatting>
  <conditionalFormatting sqref="O2">
    <cfRule type="containsText" dxfId="8" priority="10" operator="containsText" text="Select Status">
      <formula>NOT(ISERROR(SEARCH("Select Status",O2)))</formula>
    </cfRule>
    <cfRule type="containsText" dxfId="7" priority="11" stopIfTrue="1" operator="containsText" text="Select from Drop-Down Menu">
      <formula>NOT(ISERROR(SEARCH("Select from Drop-Down Menu",O2)))</formula>
    </cfRule>
  </conditionalFormatting>
  <conditionalFormatting sqref="O7">
    <cfRule type="expression" dxfId="6" priority="19" stopIfTrue="1">
      <formula>AND($M$1&lt;0.5,ISNUMBER(SEARCH("Select response",$O$7)))</formula>
    </cfRule>
  </conditionalFormatting>
  <conditionalFormatting sqref="O11">
    <cfRule type="expression" dxfId="5" priority="13">
      <formula>AND(OR($O$1="Graduate Instructor",$O$1="Graduate Teaching Assistant"),ISNUMBER(SEARCH("Select response",$O$11)))</formula>
    </cfRule>
  </conditionalFormatting>
  <conditionalFormatting sqref="O16">
    <cfRule type="expression" dxfId="4" priority="3">
      <formula>AND($O$13&lt;&gt;"",ISNUMBER(SEARCH("Select response*",$O$16)))</formula>
    </cfRule>
  </conditionalFormatting>
  <conditionalFormatting sqref="O7:Q7">
    <cfRule type="expression" dxfId="3" priority="5">
      <formula>$M$1&gt;=0.5</formula>
    </cfRule>
  </conditionalFormatting>
  <conditionalFormatting sqref="O11:Q12">
    <cfRule type="expression" dxfId="2" priority="4">
      <formula>LEFT($O$11,2)="No"</formula>
    </cfRule>
    <cfRule type="expression" dxfId="1" priority="6">
      <formula>NOT(OR($O$1="Graduate Instructor",$O$1="Graduate Teaching Assistant"))</formula>
    </cfRule>
  </conditionalFormatting>
  <conditionalFormatting sqref="O16:Q17">
    <cfRule type="expression" dxfId="0" priority="2">
      <formula>$O$13=""</formula>
    </cfRule>
  </conditionalFormatting>
  <dataValidations count="8">
    <dataValidation type="list" allowBlank="1" showInputMessage="1" showErrorMessage="1" sqref="K2" xr:uid="{01FDB71C-7EA7-EC4F-9086-C69FFE2E5B35}">
      <formula1>$S$46:$S$76</formula1>
    </dataValidation>
    <dataValidation type="decimal" operator="equal" allowBlank="1" showInputMessage="1" showErrorMessage="1" sqref="N9" xr:uid="{B1B4EB27-589F-774F-ACF1-C289C7AD93F4}">
      <formula1>100</formula1>
    </dataValidation>
    <dataValidation type="list" allowBlank="1" showInputMessage="1" showErrorMessage="1" sqref="O2" xr:uid="{8DBEAAFE-9653-7D48-9653-DB0CE953D0B7}">
      <formula1>$U$43:$U$45</formula1>
    </dataValidation>
    <dataValidation type="list" allowBlank="1" showInputMessage="1" showErrorMessage="1" sqref="M1" xr:uid="{18F821FF-A5D5-A946-8143-744BD369B3F8}">
      <formula1>$S$37:$S$41</formula1>
    </dataValidation>
    <dataValidation type="list" showInputMessage="1" showErrorMessage="1" sqref="O7" xr:uid="{7791150E-57D8-7647-B8F4-2CF97BACCFBC}">
      <formula1>$U$47:$U$49</formula1>
    </dataValidation>
    <dataValidation type="list" allowBlank="1" showInputMessage="1" showErrorMessage="1" sqref="O11" xr:uid="{A3BB9BBD-4F2A-5B49-85B1-AC8946CD67BB}">
      <formula1>$U$51:$U$53</formula1>
    </dataValidation>
    <dataValidation type="list" allowBlank="1" showInputMessage="1" showErrorMessage="1" sqref="O16" xr:uid="{95B4A118-849B-F848-B4C1-15159F9E3717}">
      <formula1>$U$56:$U$59</formula1>
    </dataValidation>
    <dataValidation type="list" allowBlank="1" showInputMessage="1" showErrorMessage="1" sqref="O1" xr:uid="{07572A27-2392-3C4F-8130-CFF7DDADA35B}">
      <formula1>$U$37:$U$41</formula1>
    </dataValidation>
  </dataValidation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EPAF Entry</vt:lpstr>
      <vt:lpstr>Instructions</vt:lpstr>
      <vt:lpstr>Master</vt:lpstr>
      <vt:lpstr>Master!end</vt:lpstr>
      <vt:lpstr>Master!fte</vt:lpstr>
      <vt:lpstr>Master!start</vt:lpstr>
      <vt:lpstr>Master!year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Ami Israelsen</dc:creator>
  <cp:keywords/>
  <dc:description/>
  <cp:lastModifiedBy>Ami Israelsen</cp:lastModifiedBy>
  <cp:revision/>
  <dcterms:created xsi:type="dcterms:W3CDTF">2024-07-15T19:27:46Z</dcterms:created>
  <dcterms:modified xsi:type="dcterms:W3CDTF">2026-06-25T13:46:34Z</dcterms:modified>
  <cp:category/>
  <cp:contentStatus/>
</cp:coreProperties>
</file>